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filterPrivacy="1"/>
  <xr:revisionPtr revIDLastSave="0" documentId="13_ncr:1_{C3B181EB-3F91-4DAF-921A-96D436186633}" xr6:coauthVersionLast="47" xr6:coauthVersionMax="47" xr10:uidLastSave="{00000000-0000-0000-0000-000000000000}"/>
  <bookViews>
    <workbookView xWindow="-120" yWindow="-120" windowWidth="20730" windowHeight="11040" tabRatio="860" xr2:uid="{00000000-000D-0000-FFFF-FFFF00000000}"/>
  </bookViews>
  <sheets>
    <sheet name="Abstract of cost" sheetId="1" r:id="rId1"/>
    <sheet name="Measur" sheetId="2" r:id="rId2"/>
    <sheet name="S. pit" sheetId="3" r:id="rId3"/>
    <sheet name="M-Soak pit" sheetId="4" r:id="rId4"/>
    <sheet name="steel SP" sheetId="5" r:id="rId5"/>
    <sheet name="Solar frame" sheetId="7" r:id="rId6"/>
    <sheet name="water Pad" sheetId="8" r:id="rId7"/>
    <sheet name="Platform" sheetId="9" r:id="rId8"/>
    <sheet name="Site plan" sheetId="10" r:id="rId9"/>
    <sheet name="Loc Plan" sheetId="11" r:id="rId10"/>
  </sheets>
  <externalReferences>
    <externalReference r:id="rId11"/>
    <externalReference r:id="rId1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 l="1"/>
  <c r="A3" i="11"/>
  <c r="A2" i="11"/>
  <c r="A1" i="11"/>
  <c r="A3" i="10"/>
  <c r="A2" i="10"/>
  <c r="A1" i="10"/>
  <c r="A29" i="9"/>
  <c r="A28" i="9"/>
  <c r="M24" i="9"/>
  <c r="A3" i="9"/>
  <c r="A2" i="9"/>
  <c r="A1" i="9"/>
  <c r="A41" i="8"/>
  <c r="A40" i="8"/>
  <c r="F9" i="8"/>
  <c r="A3" i="8"/>
  <c r="A2" i="8"/>
  <c r="A1" i="8"/>
  <c r="A24" i="7"/>
  <c r="A23" i="7"/>
  <c r="K12" i="7"/>
  <c r="K11" i="7"/>
  <c r="K10" i="7"/>
  <c r="K9" i="7"/>
  <c r="K13" i="7" s="1"/>
  <c r="K14" i="7" s="1"/>
  <c r="K15" i="7" s="1"/>
  <c r="A3" i="7"/>
  <c r="A2" i="7"/>
  <c r="A1" i="7"/>
  <c r="A3" i="5"/>
  <c r="A2" i="5"/>
  <c r="A1" i="5"/>
  <c r="H26" i="4"/>
  <c r="I26" i="4" s="1"/>
  <c r="J26" i="4" s="1"/>
  <c r="I25" i="4"/>
  <c r="J25" i="4" s="1"/>
  <c r="H25" i="4"/>
  <c r="H24" i="4"/>
  <c r="I24" i="4" s="1"/>
  <c r="J24" i="4" s="1"/>
  <c r="H23" i="4"/>
  <c r="H27" i="4" s="1"/>
  <c r="G19" i="4"/>
  <c r="F19" i="4"/>
  <c r="I19" i="4" s="1"/>
  <c r="I20" i="4" s="1"/>
  <c r="F16" i="4"/>
  <c r="I16" i="4" s="1"/>
  <c r="I17" i="4" s="1"/>
  <c r="M17" i="4" s="1"/>
  <c r="F13" i="4"/>
  <c r="I13" i="4" s="1"/>
  <c r="I14" i="4" s="1"/>
  <c r="G10" i="4"/>
  <c r="F10" i="4"/>
  <c r="I10" i="4" s="1"/>
  <c r="I11" i="4" s="1"/>
  <c r="B5" i="4"/>
  <c r="B3" i="4"/>
  <c r="A3" i="3"/>
  <c r="A2" i="3"/>
  <c r="A1" i="3"/>
  <c r="A122" i="2"/>
  <c r="A121" i="2"/>
  <c r="A119" i="2"/>
  <c r="L117" i="2"/>
  <c r="K117" i="2"/>
  <c r="L115" i="2"/>
  <c r="K115" i="2"/>
  <c r="L113" i="2"/>
  <c r="L110" i="2"/>
  <c r="L111" i="2" s="1"/>
  <c r="L109" i="2"/>
  <c r="K109" i="2"/>
  <c r="L107" i="2"/>
  <c r="K107" i="2"/>
  <c r="L105" i="2"/>
  <c r="K105" i="2"/>
  <c r="L103" i="2"/>
  <c r="K103" i="2"/>
  <c r="L101" i="2"/>
  <c r="E8" i="2" s="1"/>
  <c r="H8" i="2" s="1"/>
  <c r="K101" i="2"/>
  <c r="L99" i="2"/>
  <c r="K99" i="2"/>
  <c r="L97" i="2"/>
  <c r="K97" i="2"/>
  <c r="L95" i="2"/>
  <c r="K95" i="2"/>
  <c r="L93" i="2"/>
  <c r="K93" i="2"/>
  <c r="L91" i="2"/>
  <c r="K91" i="2"/>
  <c r="L89" i="2"/>
  <c r="K89" i="2"/>
  <c r="L87" i="2"/>
  <c r="K86" i="2"/>
  <c r="K87" i="2" s="1"/>
  <c r="K84" i="2"/>
  <c r="G79" i="2"/>
  <c r="E79" i="2"/>
  <c r="F77" i="2"/>
  <c r="E77" i="2"/>
  <c r="E76" i="2"/>
  <c r="H76" i="2" s="1"/>
  <c r="E73" i="2"/>
  <c r="H73" i="2" s="1"/>
  <c r="D73" i="2"/>
  <c r="E72" i="2"/>
  <c r="H72" i="2" s="1"/>
  <c r="I72" i="2" s="1"/>
  <c r="K72" i="2" s="1"/>
  <c r="D72" i="2"/>
  <c r="H66" i="2"/>
  <c r="H67" i="2" s="1"/>
  <c r="L63" i="2"/>
  <c r="L62" i="2"/>
  <c r="J61" i="2"/>
  <c r="L61" i="2" s="1"/>
  <c r="L60" i="2"/>
  <c r="L59" i="2"/>
  <c r="L58" i="2"/>
  <c r="L55" i="2"/>
  <c r="L54" i="2"/>
  <c r="L53" i="2"/>
  <c r="L52" i="2"/>
  <c r="L51" i="2"/>
  <c r="L50" i="2"/>
  <c r="L49" i="2"/>
  <c r="K49" i="2"/>
  <c r="L48" i="2"/>
  <c r="K47" i="2"/>
  <c r="L47" i="2" s="1"/>
  <c r="L45" i="2"/>
  <c r="L44" i="2"/>
  <c r="F40" i="2"/>
  <c r="E40" i="2"/>
  <c r="H40" i="2" s="1"/>
  <c r="E39" i="2"/>
  <c r="H39" i="2" s="1"/>
  <c r="H41" i="2" s="1"/>
  <c r="H33" i="2"/>
  <c r="H32" i="2"/>
  <c r="H31" i="2"/>
  <c r="H30" i="2"/>
  <c r="H29" i="2"/>
  <c r="E27" i="2"/>
  <c r="H27" i="2" s="1"/>
  <c r="H26" i="2"/>
  <c r="E22" i="2"/>
  <c r="H22" i="2" s="1"/>
  <c r="H21" i="2"/>
  <c r="H17" i="2"/>
  <c r="F15" i="2"/>
  <c r="E15" i="2"/>
  <c r="E14" i="2"/>
  <c r="H14" i="2" s="1"/>
  <c r="H13" i="2"/>
  <c r="E11" i="2"/>
  <c r="H11" i="2" s="1"/>
  <c r="E10" i="2"/>
  <c r="H10" i="2" s="1"/>
  <c r="H80" i="2" s="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C9" i="1"/>
  <c r="B9" i="1"/>
  <c r="C8" i="1"/>
  <c r="B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C7" i="1"/>
  <c r="B7" i="1"/>
  <c r="A3" i="1"/>
  <c r="A2" i="1"/>
  <c r="A1" i="1"/>
  <c r="H77" i="2" l="1"/>
  <c r="H78" i="2" s="1"/>
  <c r="I73" i="2"/>
  <c r="K73" i="2" s="1"/>
  <c r="K74" i="2" s="1"/>
  <c r="H69" i="2" s="1"/>
  <c r="H15" i="2"/>
  <c r="I23" i="4"/>
  <c r="H23" i="2"/>
  <c r="L56" i="2"/>
  <c r="L64" i="2"/>
  <c r="H79" i="2"/>
  <c r="H81" i="2" s="1"/>
  <c r="I27" i="4"/>
  <c r="J23" i="4"/>
  <c r="J27" i="4" s="1"/>
  <c r="H18" i="2"/>
  <c r="H34" i="2"/>
  <c r="H35" i="2" s="1"/>
  <c r="H36" i="2" s="1"/>
  <c r="I36" i="2" s="1"/>
  <c r="F34" i="1" l="1"/>
</calcChain>
</file>

<file path=xl/sharedStrings.xml><?xml version="1.0" encoding="utf-8"?>
<sst xmlns="http://schemas.openxmlformats.org/spreadsheetml/2006/main" count="371" uniqueCount="207">
  <si>
    <t>ABSTRACT OF COST</t>
  </si>
  <si>
    <t>Sr.</t>
  </si>
  <si>
    <t>Description of work</t>
  </si>
  <si>
    <t>quantities &amp; amount</t>
  </si>
  <si>
    <t>Total Qty</t>
  </si>
  <si>
    <t>Unit</t>
  </si>
  <si>
    <t>unit Rate</t>
  </si>
  <si>
    <t>Total amount</t>
  </si>
  <si>
    <t>Cft</t>
  </si>
  <si>
    <t>Sft</t>
  </si>
  <si>
    <t>Kg</t>
  </si>
  <si>
    <t>Rft</t>
  </si>
  <si>
    <t>Job</t>
  </si>
  <si>
    <t>No</t>
  </si>
  <si>
    <t>Sub Total</t>
  </si>
  <si>
    <t>Strengthening Participatory Organization (SPO)</t>
  </si>
  <si>
    <t>Emergency Response office-District Sohbat Pur -Balochistan, Pakistan</t>
  </si>
  <si>
    <r>
      <t xml:space="preserve">Installation of drinking water supply schemes under Milenda Gates Foundation Funded Project at Zahoor Khan Khoso UC Gandar District Sohbat Pur (Doubble Tank with Pit 5' </t>
    </r>
    <r>
      <rPr>
        <b/>
        <sz val="12"/>
        <rFont val="Calibri"/>
        <family val="2"/>
      </rPr>
      <t>ɸ x 5' deep</t>
    </r>
    <r>
      <rPr>
        <b/>
        <sz val="12"/>
        <rFont val="Calibri"/>
        <family val="2"/>
        <scheme val="minor"/>
      </rPr>
      <t>)</t>
    </r>
  </si>
  <si>
    <t>MEAUREMENTS</t>
  </si>
  <si>
    <t>Sr. No.</t>
  </si>
  <si>
    <t>Descrioption</t>
  </si>
  <si>
    <t>CFT Measurements</t>
  </si>
  <si>
    <t>SFT Measurements</t>
  </si>
  <si>
    <t>Nos.</t>
  </si>
  <si>
    <t>Length (FT)</t>
  </si>
  <si>
    <t>Width (FT)
D2</t>
  </si>
  <si>
    <t>Depth (FT)
H</t>
  </si>
  <si>
    <t>Volume (CFT) 
(DxExFxG)</t>
  </si>
  <si>
    <t>Width (FT)</t>
  </si>
  <si>
    <t>Area (SFT)
(I*J*K=L)</t>
  </si>
  <si>
    <t>Excavation for foundation, underground tanks (rectangular or square), trenches and drains in all kinds of soil including rock and removing all vegetation alongwith their roots and back filling selected excavated material in foundation, plinth or under floor</t>
  </si>
  <si>
    <t>Trench for lead pipe</t>
  </si>
  <si>
    <t xml:space="preserve">Raised platform for water Tank </t>
  </si>
  <si>
    <t>Long walls</t>
  </si>
  <si>
    <t>Short walls</t>
  </si>
  <si>
    <t>Water Pad</t>
  </si>
  <si>
    <r>
      <t xml:space="preserve">Soakage pit (5' </t>
    </r>
    <r>
      <rPr>
        <sz val="11"/>
        <rFont val="Calibri"/>
        <family val="2"/>
      </rPr>
      <t xml:space="preserve">ɸ </t>
    </r>
    <r>
      <rPr>
        <sz val="11"/>
        <rFont val="Calibri"/>
        <family val="2"/>
        <scheme val="minor"/>
      </rPr>
      <t>x 5')</t>
    </r>
  </si>
  <si>
    <t>Drain pipe</t>
  </si>
  <si>
    <t>Total Qauntity:-</t>
  </si>
  <si>
    <r>
      <rPr>
        <b/>
        <sz val="11"/>
        <rFont val="Calibri"/>
        <family val="2"/>
        <scheme val="minor"/>
      </rPr>
      <t xml:space="preserve">Providing &amp; laying 1:3:6 
</t>
    </r>
    <r>
      <rPr>
        <sz val="11"/>
        <rFont val="Calibri"/>
        <family val="2"/>
        <scheme val="minor"/>
      </rPr>
      <t>(1 cement 3 sand and 6 coarse aggregate) cement concrete using graded crush ¾ inch (20mm) and down gauge in foundation including levelling, compacting and curing, etc., complete.</t>
    </r>
  </si>
  <si>
    <r>
      <t xml:space="preserve">Providing and laying first class solid burnt </t>
    </r>
    <r>
      <rPr>
        <b/>
        <sz val="11"/>
        <rFont val="Calibri"/>
        <family val="2"/>
        <scheme val="minor"/>
      </rPr>
      <t xml:space="preserve">brick masonry </t>
    </r>
    <r>
      <rPr>
        <sz val="11"/>
        <rFont val="Calibri"/>
        <family val="2"/>
        <scheme val="minor"/>
      </rPr>
      <t xml:space="preserve">set in cement mortar 1:4 in straight or curved walls 4-1/2" inches (114mm) and less in thickness including scaffolding, raking, out joints and curing, etc., complete in all floors. </t>
    </r>
  </si>
  <si>
    <t>Brick pillars</t>
  </si>
  <si>
    <t>Deduction of seat (edges of water pad)</t>
  </si>
  <si>
    <t>Deduction of steel door</t>
  </si>
  <si>
    <t>Sub Total:-</t>
  </si>
  <si>
    <t>10 % wastage of bricks</t>
  </si>
  <si>
    <r>
      <rPr>
        <b/>
        <sz val="11"/>
        <rFont val="Calibri"/>
        <family val="2"/>
        <scheme val="minor"/>
      </rPr>
      <t>Providing &amp; laying 1:1.5:3</t>
    </r>
    <r>
      <rPr>
        <sz val="11"/>
        <rFont val="Calibri"/>
        <family val="2"/>
        <scheme val="minor"/>
      </rPr>
      <t xml:space="preserve"> (1 cement 1.5 sand and 3 coarse aggregate) cement concrete using graded crush ¾ inch (20 mm) and down gauge in foundation including levelling, compacting and curing, etc., complete.</t>
    </r>
  </si>
  <si>
    <t>Bed of raised pad</t>
  </si>
  <si>
    <t xml:space="preserve">Bed of water pad/platform  </t>
  </si>
  <si>
    <r>
      <t xml:space="preserve">1/2" (13mm) thick cement </t>
    </r>
    <r>
      <rPr>
        <b/>
        <sz val="11"/>
        <rFont val="Calibri"/>
        <family val="2"/>
        <scheme val="minor"/>
      </rPr>
      <t xml:space="preserve">plaster 1:4 </t>
    </r>
    <r>
      <rPr>
        <sz val="11"/>
        <rFont val="Calibri"/>
        <family val="2"/>
        <scheme val="minor"/>
      </rPr>
      <t>on walls etc.,  including making edges, corners, and curing, etc., complete.</t>
    </r>
  </si>
  <si>
    <t xml:space="preserve">Raised pad for water Tank </t>
  </si>
  <si>
    <t>Water Pad/platform</t>
  </si>
  <si>
    <t>Long walls (sides) inner &amp; outer</t>
  </si>
  <si>
    <t>Long walls (Top)</t>
  </si>
  <si>
    <t>Short walls (sides) inner &amp; outer</t>
  </si>
  <si>
    <t>Short walls (Top)</t>
  </si>
  <si>
    <t>Brick pillars (9''x9''x2') [all 4 sides]</t>
  </si>
  <si>
    <t>Brick pillar (Top)</t>
  </si>
  <si>
    <t>Edges of door</t>
  </si>
  <si>
    <t>Top &amp; bottom</t>
  </si>
  <si>
    <t>Deduction of door (2'x2')</t>
  </si>
  <si>
    <r>
      <t xml:space="preserve">Providing and applying </t>
    </r>
    <r>
      <rPr>
        <b/>
        <sz val="11"/>
        <rFont val="Calibri"/>
        <family val="2"/>
        <scheme val="minor"/>
      </rPr>
      <t>Vinyl emulsion (Distemper)</t>
    </r>
    <r>
      <rPr>
        <sz val="11"/>
        <rFont val="Calibri"/>
        <family val="2"/>
        <scheme val="minor"/>
      </rPr>
      <t xml:space="preserve"> Master/Dulux/Nippon/brighto/master paint, 2 coats including preparation of surface</t>
    </r>
  </si>
  <si>
    <t>Long walls of raised platform for water Tank</t>
  </si>
  <si>
    <t>Short walls of raised platform for water Tank</t>
  </si>
  <si>
    <t xml:space="preserve">Top </t>
  </si>
  <si>
    <t>L/W (inner side of wall)</t>
  </si>
  <si>
    <t>S/W (inner side of wall)</t>
  </si>
  <si>
    <t>Deduction of door (2'x2') two times (inner &amp; outer)</t>
  </si>
  <si>
    <r>
      <t xml:space="preserve">Providing and laying machine mixed </t>
    </r>
    <r>
      <rPr>
        <b/>
        <sz val="11"/>
        <rFont val="Calibri"/>
        <family val="2"/>
        <scheme val="minor"/>
      </rPr>
      <t>reinforced cement concrete</t>
    </r>
    <r>
      <rPr>
        <sz val="11"/>
        <rFont val="Calibri"/>
        <family val="2"/>
        <scheme val="minor"/>
      </rPr>
      <t xml:space="preserve"> using graded crushed boulders 3/4 inch (19mm) and down gauge having a minimum works cube crushing strength of 3000 lbs.per sq. inch(20 N/mm</t>
    </r>
    <r>
      <rPr>
        <vertAlign val="superscript"/>
        <sz val="11"/>
        <rFont val="Calibri"/>
        <family val="2"/>
        <scheme val="minor"/>
      </rPr>
      <t>2</t>
    </r>
    <r>
      <rPr>
        <sz val="11"/>
        <rFont val="Calibri"/>
        <family val="2"/>
        <scheme val="minor"/>
      </rPr>
      <t>) at 28 days with a mix not leaner than 1:2:4 including form work and its removal, compacting and curing, etc., but excluding the cost of reinforcement in all floors including all lead and lift.</t>
    </r>
  </si>
  <si>
    <t>RCC slab for water platform (5'x4'x0.33')</t>
  </si>
  <si>
    <t>Providing &amp; laying mild steel reinforcement bars with minimum yield stress of 40,000 Psi with and including the cost of straightening, cutting, bending, binding, wastage, and such overlaps as are not shown over the drawings, placing in position on cement concrete 1:2:4 precast or M.S. chairs, tying with binding wire, cost of chair and wires, etc., in all kinds of RCC work in foundation, basement, plinth, ground, and all floors of building including septic tank, underground tank and in projections for future extension.</t>
  </si>
  <si>
    <t>KG</t>
  </si>
  <si>
    <t>Covering Slab of water platform</t>
  </si>
  <si>
    <t>Select 1/2'' Ø steel bars as main &amp; distribution bars  @ 6''C/C spacing and 1'' cover of from each side (5'x4' long slabs)</t>
  </si>
  <si>
    <t>No of bars</t>
  </si>
  <si>
    <t>Length 
(FT)</t>
  </si>
  <si>
    <t xml:space="preserve"> Hook (12d)</t>
  </si>
  <si>
    <t>Over Lap (30d)</t>
  </si>
  <si>
    <t>Total length of one bar</t>
  </si>
  <si>
    <t>Total  
(Rft)</t>
  </si>
  <si>
    <t xml:space="preserve">Main bar </t>
  </si>
  <si>
    <t>Distribution bars (with hook)</t>
  </si>
  <si>
    <t xml:space="preserve">Providing and placing of dry brick ballast in soakage pit &amp; bed of pads (3/4''-1/2'' in size) </t>
  </si>
  <si>
    <t>Earth filling under bed of water tank</t>
  </si>
  <si>
    <t>Deduction earth from bed excavation</t>
  </si>
  <si>
    <t xml:space="preserve">Hand or machine boring for borehole tubewell in all types of soil rock, from a depth of up to 50 ft below ground level (only sweet potable water is acceptable after lab test in case of hard water contracor will make another borehole upto 3 holes), including sinking and withdrawing of casing pipe, complete. </t>
  </si>
  <si>
    <t>Boring</t>
  </si>
  <si>
    <r>
      <t xml:space="preserve">2.5'' </t>
    </r>
    <r>
      <rPr>
        <sz val="11"/>
        <rFont val="Calibri"/>
        <family val="2"/>
      </rPr>
      <t xml:space="preserve">ɸ </t>
    </r>
    <r>
      <rPr>
        <sz val="11"/>
        <rFont val="Calibri"/>
        <family val="2"/>
        <scheme val="minor"/>
      </rPr>
      <t>Providing and installing P.V.C. blind pipe, B.S.S. Class `B', (6 bar pressure/6kg/cm</t>
    </r>
    <r>
      <rPr>
        <vertAlign val="superscript"/>
        <sz val="11"/>
        <rFont val="Calibri"/>
        <family val="2"/>
        <scheme val="minor"/>
      </rPr>
      <t>2</t>
    </r>
    <r>
      <rPr>
        <sz val="11"/>
        <rFont val="Calibri"/>
        <family val="2"/>
        <scheme val="minor"/>
      </rPr>
      <t>) in tubewell bore hole, as casing including sockets and solvents and jointing with strainer, etc. complete (Pak Arab Jadeed/Hydroplast/National or equavalent reputeable company)</t>
    </r>
  </si>
  <si>
    <t>2.5" i/d</t>
  </si>
  <si>
    <t xml:space="preserve">Total Quantity:- </t>
  </si>
  <si>
    <t>Providing and installing, P.V.C. strainer B.S.S. Class 'B', in tubewell bore hole, as casing including sockets and solvents and jointing with blind casing pipe, etc.complete:- (Pak Arab Jadeed/Hydroplast/National or equavalent reputeable company) 2.5'' ɸ pipe</t>
  </si>
  <si>
    <t xml:space="preserve">Providing and fixing of DC Water pump (Shahzad/Javed), connecting with lead pipe, water tank complete in all respect including UPVC necessary specials (elbow, flunges, sockets, uniouns etc). </t>
  </si>
  <si>
    <t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t>
  </si>
  <si>
    <t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t>
  </si>
  <si>
    <t xml:space="preserve">Supplying and installing 2 nubers of 850 litter water tank (flat 60''x48''x18'') Master including (i)- UPVC ball valve 3/4'' ɸ connecting with supply system (ii)- provide washout pipe with 1'' ɸ UPVC handle valve, UPVC 1'' ɸ pipe for over flow (10-15 feet), hot/cold jointing &amp; connecting with water pad/khada, fixing of pipe with screw clamps complete in all respect. </t>
  </si>
  <si>
    <t>Supplying and fixing 2 mumbers of 2.5'' (63 mm wide) MS strip 3 mm thick having a weight of 0.45kg/ft, around water tank for holding it, fixing with rawal bolts tighten in walls including welding/fixing hinges if required, two coats of oil painting on the strip (both sides), aprox length of one strip is 20' &amp; weight is 9 Kg of one 20 feet strip</t>
  </si>
  <si>
    <t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t>
  </si>
  <si>
    <t>Supplying 3'' GI pipe (light) 8', welded with end plate, fixing in brick pillers with clamps &amp; PCC 1:2:4, connecting with water tank through UPVC 1''(25 mm) ɸ pipe union joint and drilling &amp; fixing 4 water tapes (3/4'' ɸ), welded GI sockets complete in all respect along with two coats of oil paint on pipe and sockets</t>
  </si>
  <si>
    <r>
      <t xml:space="preserve">Supplying and fixing 3/4'' </t>
    </r>
    <r>
      <rPr>
        <sz val="11"/>
        <rFont val="Calibri"/>
        <family val="2"/>
      </rPr>
      <t xml:space="preserve">ɸ bib cocks (master/3 star/Faisal or equavalent reputable company) </t>
    </r>
    <r>
      <rPr>
        <sz val="11"/>
        <rFont val="Calibri"/>
        <family val="2"/>
        <scheme val="minor"/>
      </rPr>
      <t>complete in all respect</t>
    </r>
  </si>
  <si>
    <t>Providing and fixing solar panels frame MS angle iron 35mmx35mmx3mm (weight 0.50 kg/foot length fixing the fram on constructed brick pillers complete in all respect (as per drawing given)</t>
  </si>
  <si>
    <t xml:space="preserve">Providing and fixing a steel plaque/plate 2'x1.5' 18 guage thick with embossed write up (provided by the organization) on water tank (raised plateform), included wooden beeding (oil painted) around the plate  </t>
  </si>
  <si>
    <t>Providing and fixing single leaf steel door (2'x2') 18 gauge sheet fixed with angle iron with locking arrangement and fixed round welded hinges</t>
  </si>
  <si>
    <r>
      <t xml:space="preserve">Providing and fixing 3/4'' </t>
    </r>
    <r>
      <rPr>
        <sz val="11"/>
        <rFont val="Calibri"/>
        <family val="2"/>
      </rPr>
      <t>ɸ steel 3 mm thick (fine finished) grabs [1 foot long] fixed with rawal bolts in both sides of walls near water taps</t>
    </r>
  </si>
  <si>
    <r>
      <t xml:space="preserve">Providing and fixing 15-20 feet (as per site) long 3'' </t>
    </r>
    <r>
      <rPr>
        <sz val="11"/>
        <rFont val="Calibri"/>
        <family val="2"/>
      </rPr>
      <t>ɸ PVC drain pipe (as per site situation) good quality/Pak Arab/Jedda or equavelent, 3'' ɸ PVC bend/elbow, (steel Jali good quality 3'' ɸ) complete in all respect including excavation, fixing, connecting with drain waste  complete in all respect.</t>
    </r>
  </si>
  <si>
    <t xml:space="preserve">Collecting water samples in prescribed strelized water bottles providing to PCRWR/PHED labs, Paying cost for water quality tests (pre &amp; post) according to PRCWR/PHED prescribed parameters and submitting to RDF </t>
  </si>
  <si>
    <t>Plan of soakage Pit  (5' Ø x5' deep)</t>
  </si>
  <si>
    <t>1/2'' Ø bars @ 9'' c/c spacing</t>
  </si>
  <si>
    <t>4'-9''</t>
  </si>
  <si>
    <t>2 bars</t>
  </si>
  <si>
    <t>3'-6''</t>
  </si>
  <si>
    <t>4 bars</t>
  </si>
  <si>
    <t>2'-0''</t>
  </si>
  <si>
    <t>0'-9''</t>
  </si>
  <si>
    <t>X-Sec of Pit (5' Ø x5' deep)</t>
  </si>
  <si>
    <t>3''</t>
  </si>
  <si>
    <t>RCC 1:2:4 for Pit slab</t>
  </si>
  <si>
    <t>5'</t>
  </si>
  <si>
    <t>GL</t>
  </si>
  <si>
    <t>Ordinary masonery in 1:4 CM</t>
  </si>
  <si>
    <t>4.5''</t>
  </si>
  <si>
    <t>4.25'</t>
  </si>
  <si>
    <t>3'</t>
  </si>
  <si>
    <t>Honey combing Masonary in 1:4 CM</t>
  </si>
  <si>
    <t>3'' thick brick/stone  ballast</t>
  </si>
  <si>
    <t>6''</t>
  </si>
  <si>
    <t>Detailed Estimate for Soakage Pit (5' ф x 5')</t>
  </si>
  <si>
    <t>DETAIL MEASUREMENTS</t>
  </si>
  <si>
    <t>Excavation for pits (∏D2/4xdepth</t>
  </si>
  <si>
    <t xml:space="preserve">Providing and laying first class solid burnt brick masonry set in cement mortar 1:4 in straight or curved walls 4-1/2" inches (114mm) and less in thickness including scaffolding, raking, out joints and curing, etc., complete in all floors. </t>
  </si>
  <si>
    <t>pits (∏D2/4)-(∏D2/4)xdepth</t>
  </si>
  <si>
    <t>Nos</t>
  </si>
  <si>
    <r>
      <t>Providing and laying machine mixed reinforced cement concrete using graded crushed boulders 3/4 inch (19mm) and down gauge having a minimum works cube crushing strength of 3000 lbs.per sq. inch(20 N/mm</t>
    </r>
    <r>
      <rPr>
        <vertAlign val="superscript"/>
        <sz val="12"/>
        <rFont val="Calibri"/>
        <family val="2"/>
        <scheme val="minor"/>
      </rPr>
      <t>2</t>
    </r>
    <r>
      <rPr>
        <sz val="12"/>
        <rFont val="Calibri"/>
        <family val="2"/>
        <scheme val="minor"/>
      </rPr>
      <t>) at 28 days with a mix not leaner than 1:2:4 including form work and its removal, compacting and curing, etc., but excluding the cost of reinforcement in all floors including all lead and lift.</t>
    </r>
  </si>
  <si>
    <t>Top cover/slab of pits (∏D2/4)xdepth</t>
  </si>
  <si>
    <t>Select 1/2'' Ø bars as main and distribution for Covering slab for pits @ 6'' C/C spacing</t>
  </si>
  <si>
    <t>Length</t>
  </si>
  <si>
    <t>Total length (Rft)</t>
  </si>
  <si>
    <t>weight of bars (Lbs)</t>
  </si>
  <si>
    <t>weight of bars (Kg)</t>
  </si>
  <si>
    <t>Centeral bars</t>
  </si>
  <si>
    <t>Total</t>
  </si>
  <si>
    <t xml:space="preserve">Total Qauntity:- (in Rft)  </t>
  </si>
  <si>
    <t>Steel Febrication for Slab of Soakage pit Pit</t>
  </si>
  <si>
    <t>use 1/2'' Ø bars as Main and distribution bars @ 9'' c/c spacing</t>
  </si>
  <si>
    <t>4'-3''</t>
  </si>
  <si>
    <t>Chod Formula</t>
  </si>
  <si>
    <t>Frame for solar pannels</t>
  </si>
  <si>
    <t>Size of solar pannel 175 watt longi</t>
  </si>
  <si>
    <t>MS angle iron 25mmx25mmx3mm (weight 1.12kg/m or 0.341 kg/foot length</t>
  </si>
  <si>
    <t xml:space="preserve"> length 52.2 x wide 26.3 x thick 1.38 in</t>
  </si>
  <si>
    <t>52.6'</t>
  </si>
  <si>
    <t>Sides</t>
  </si>
  <si>
    <t>Top&amp;Bottom</t>
  </si>
  <si>
    <t>52.2'</t>
  </si>
  <si>
    <t>legs rear</t>
  </si>
  <si>
    <t>legs front</t>
  </si>
  <si>
    <t>Mond</t>
  </si>
  <si>
    <t>1.5'</t>
  </si>
  <si>
    <t>Brick Masonry in 1:4</t>
  </si>
  <si>
    <t>9''x9'' Brick Masonry in 1:4</t>
  </si>
  <si>
    <t>Ground level</t>
  </si>
  <si>
    <t>PCC 1:2:4</t>
  </si>
  <si>
    <t>Plan &amp; X-Sec of platform 5'x 8.25' x4.33</t>
  </si>
  <si>
    <t>4'</t>
  </si>
  <si>
    <t>8.25'</t>
  </si>
  <si>
    <t>9''</t>
  </si>
  <si>
    <t>2 no of 9''x9''x2' brick pillars</t>
  </si>
  <si>
    <t>A</t>
  </si>
  <si>
    <t>A'</t>
  </si>
  <si>
    <t>Plateform for water Tank  (8.25'x4x4.33')</t>
  </si>
  <si>
    <r>
      <t xml:space="preserve">Soakage pit 
(5' </t>
    </r>
    <r>
      <rPr>
        <sz val="11"/>
        <color theme="1"/>
        <rFont val="Calibri"/>
        <family val="2"/>
      </rPr>
      <t>ɸ</t>
    </r>
    <r>
      <rPr>
        <sz val="11"/>
        <color theme="1"/>
        <rFont val="Calibri"/>
        <family val="2"/>
        <scheme val="minor"/>
      </rPr>
      <t>x5'</t>
    </r>
  </si>
  <si>
    <t>3/4'' steel coated bib cocks (long)</t>
  </si>
  <si>
    <t>X-Sec of Platform</t>
  </si>
  <si>
    <t>wall of tank</t>
  </si>
  <si>
    <t>1'</t>
  </si>
  <si>
    <t>3'' thick PCC 1:1.5:3</t>
  </si>
  <si>
    <t>6'' thick Dry rammed Brick ballast</t>
  </si>
  <si>
    <t>5.75' &amp; 5.37'</t>
  </si>
  <si>
    <t>Plan &amp; X-Sec of platform 5' x 4'x 4.33'</t>
  </si>
  <si>
    <t>2.5'' wide &amp; 3 mm thick M/S strip (0.45kg/ft) fixed with rawal bolts to hold the water tank aprox length is 20' each &amp; weigt of 20' strip is 9 KG</t>
  </si>
  <si>
    <r>
      <t xml:space="preserve">3/4'' </t>
    </r>
    <r>
      <rPr>
        <sz val="11"/>
        <color theme="1"/>
        <rFont val="Calibri"/>
        <family val="2"/>
      </rPr>
      <t>ɸ steel grabs (1' long)</t>
    </r>
    <r>
      <rPr>
        <sz val="11"/>
        <color theme="1"/>
        <rFont val="Calibri"/>
        <family val="2"/>
        <scheme val="minor"/>
      </rPr>
      <t xml:space="preserve"> 2 nos</t>
    </r>
  </si>
  <si>
    <t>4''</t>
  </si>
  <si>
    <r>
      <t xml:space="preserve">1'' (25 mm) </t>
    </r>
    <r>
      <rPr>
        <sz val="10"/>
        <color theme="1"/>
        <rFont val="Calibri"/>
        <family val="2"/>
      </rPr>
      <t xml:space="preserve">ɸ PPR-pipe </t>
    </r>
  </si>
  <si>
    <t>2.5'</t>
  </si>
  <si>
    <t>4'-6''</t>
  </si>
  <si>
    <r>
      <t xml:space="preserve">1'' (25 mm) </t>
    </r>
    <r>
      <rPr>
        <sz val="10"/>
        <color theme="1"/>
        <rFont val="Calibri"/>
        <family val="2"/>
      </rPr>
      <t xml:space="preserve">ɸ gate/ball valve </t>
    </r>
  </si>
  <si>
    <t>PCC 1:1.5:3</t>
  </si>
  <si>
    <t>Dry rammed Brick ballast</t>
  </si>
  <si>
    <r>
      <t xml:space="preserve">Soak pit 5' </t>
    </r>
    <r>
      <rPr>
        <b/>
        <sz val="11"/>
        <color theme="1"/>
        <rFont val="Calibri"/>
        <family val="2"/>
      </rPr>
      <t xml:space="preserve">ɸ </t>
    </r>
    <r>
      <rPr>
        <b/>
        <sz val="11"/>
        <color theme="1"/>
        <rFont val="Calibri"/>
        <family val="2"/>
        <scheme val="minor"/>
      </rPr>
      <t>x5'</t>
    </r>
  </si>
  <si>
    <t>earth filling</t>
  </si>
  <si>
    <t>11''</t>
  </si>
  <si>
    <t>6''- 8'' thick bricks ballast</t>
  </si>
  <si>
    <t>6''-8'' thick layer of sand</t>
  </si>
  <si>
    <t>4.75'</t>
  </si>
  <si>
    <t>PCC 1:3:6</t>
  </si>
  <si>
    <t>Site Plan</t>
  </si>
  <si>
    <t>Proposed platform/Tank</t>
  </si>
  <si>
    <t>inside the village</t>
  </si>
  <si>
    <t>500-700 feet</t>
  </si>
  <si>
    <t>Proposed Borehole</t>
  </si>
  <si>
    <t>Link path way to village (about 1 KM)</t>
  </si>
  <si>
    <t>Main Sohbat Pur-Sui Road</t>
  </si>
  <si>
    <t>Location Plan</t>
  </si>
  <si>
    <t>SPO Office District Sohbatpur</t>
  </si>
  <si>
    <t>Main Sohbat Put-Sui Road</t>
  </si>
  <si>
    <t>Approx: 12 KM from SPO office</t>
  </si>
  <si>
    <t>All Taxes</t>
  </si>
  <si>
    <t>Grand Total inclusive of all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</si>
</sst>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_(* \(#,##0\);_(* &quot;-&quot;??_);_(@_)"/>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indexed="8"/>
      <name val="Calibri"/>
      <family val="2"/>
      <scheme val="minor"/>
    </font>
    <font>
      <b/>
      <sz val="14"/>
      <name val="Calibri"/>
      <family val="2"/>
      <scheme val="minor"/>
    </font>
    <font>
      <b/>
      <sz val="11"/>
      <color indexed="8"/>
      <name val="Calibri"/>
      <family val="2"/>
      <scheme val="minor"/>
    </font>
    <font>
      <b/>
      <sz val="11"/>
      <name val="Calibri"/>
      <family val="2"/>
      <scheme val="minor"/>
    </font>
    <font>
      <sz val="11"/>
      <name val="Calibri"/>
      <family val="2"/>
      <scheme val="minor"/>
    </font>
    <font>
      <sz val="11"/>
      <color indexed="8"/>
      <name val="Calibri"/>
      <family val="2"/>
      <scheme val="minor"/>
    </font>
    <font>
      <b/>
      <sz val="12"/>
      <name val="Calibri"/>
      <family val="2"/>
      <scheme val="minor"/>
    </font>
    <font>
      <b/>
      <sz val="12"/>
      <name val="Calibri"/>
      <family val="2"/>
    </font>
    <font>
      <b/>
      <sz val="10"/>
      <name val="Calibri"/>
      <family val="2"/>
      <scheme val="minor"/>
    </font>
    <font>
      <sz val="11"/>
      <name val="Calibri"/>
      <family val="2"/>
    </font>
    <font>
      <vertAlign val="superscript"/>
      <sz val="11"/>
      <name val="Calibri"/>
      <family val="2"/>
      <scheme val="minor"/>
    </font>
    <font>
      <sz val="14"/>
      <name val="Calibri"/>
      <family val="2"/>
      <scheme val="minor"/>
    </font>
    <font>
      <sz val="10"/>
      <color theme="1"/>
      <name val="Calibri"/>
      <family val="2"/>
      <scheme val="minor"/>
    </font>
    <font>
      <sz val="12"/>
      <name val="Calibri"/>
      <family val="2"/>
      <scheme val="minor"/>
    </font>
    <font>
      <sz val="16"/>
      <name val="Calibri"/>
      <family val="2"/>
      <scheme val="minor"/>
    </font>
    <font>
      <sz val="10"/>
      <name val="Calibri"/>
      <family val="2"/>
      <scheme val="minor"/>
    </font>
    <font>
      <sz val="9"/>
      <name val="Calibri"/>
      <family val="2"/>
      <scheme val="minor"/>
    </font>
    <font>
      <sz val="10"/>
      <color indexed="8"/>
      <name val="Calibri"/>
      <family val="2"/>
      <scheme val="minor"/>
    </font>
    <font>
      <b/>
      <sz val="20"/>
      <name val="Calibri"/>
      <family val="2"/>
      <scheme val="minor"/>
    </font>
    <font>
      <vertAlign val="superscript"/>
      <sz val="12"/>
      <name val="Calibri"/>
      <family val="2"/>
      <scheme val="minor"/>
    </font>
    <font>
      <sz val="12"/>
      <color rgb="FF00B0F0"/>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sz val="12"/>
      <color rgb="FF222222"/>
      <name val="Arial"/>
      <family val="2"/>
    </font>
    <font>
      <sz val="9"/>
      <color theme="1"/>
      <name val="Calibri"/>
      <family val="2"/>
      <scheme val="minor"/>
    </font>
    <font>
      <sz val="7"/>
      <color rgb="FF0F1111"/>
      <name val="Arial"/>
      <family val="2"/>
    </font>
    <font>
      <b/>
      <sz val="10"/>
      <color theme="1"/>
      <name val="Calibri"/>
      <family val="2"/>
      <scheme val="minor"/>
    </font>
    <font>
      <sz val="14"/>
      <name val="Arial"/>
      <family val="2"/>
    </font>
    <font>
      <sz val="9"/>
      <color rgb="FF000000"/>
      <name val="Calibri"/>
      <family val="2"/>
      <scheme val="minor"/>
    </font>
    <font>
      <sz val="11"/>
      <color theme="1"/>
      <name val="Calibri"/>
      <family val="2"/>
    </font>
    <font>
      <b/>
      <sz val="11"/>
      <color rgb="FFFF0000"/>
      <name val="Calibri"/>
      <family val="2"/>
      <scheme val="minor"/>
    </font>
    <font>
      <b/>
      <sz val="20"/>
      <color theme="1"/>
      <name val="Calibri"/>
      <family val="2"/>
      <scheme val="minor"/>
    </font>
    <font>
      <b/>
      <sz val="16"/>
      <color rgb="FFFF0000"/>
      <name val="Calibri"/>
      <family val="2"/>
      <scheme val="minor"/>
    </font>
    <font>
      <sz val="10"/>
      <color theme="1"/>
      <name val="Calibri"/>
      <family val="2"/>
    </font>
    <font>
      <b/>
      <sz val="11"/>
      <color theme="1"/>
      <name val="Calibri"/>
      <family val="2"/>
    </font>
    <font>
      <b/>
      <sz val="18"/>
      <color theme="1"/>
      <name val="Calibri"/>
      <family val="2"/>
      <scheme val="minor"/>
    </font>
    <font>
      <b/>
      <u/>
      <sz val="11"/>
      <color indexed="8"/>
      <name val="Calibri"/>
      <family val="2"/>
      <scheme val="minor"/>
    </font>
    <font>
      <b/>
      <u val="singleAccounting"/>
      <sz val="11"/>
      <color indexed="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patternFill patternType="mediumGray"/>
    </fill>
    <fill>
      <patternFill patternType="solid">
        <fgColor theme="9" tint="0.39997558519241921"/>
        <bgColor indexed="64"/>
      </patternFill>
    </fill>
    <fill>
      <patternFill patternType="lightVertical">
        <bgColor theme="0"/>
      </patternFill>
    </fill>
    <fill>
      <patternFill patternType="solid">
        <fgColor theme="2" tint="-0.499984740745262"/>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darkTrellis"/>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448">
    <xf numFmtId="0" fontId="0" fillId="0" borderId="0" xfId="0"/>
    <xf numFmtId="0" fontId="6" fillId="4" borderId="7" xfId="0" applyFont="1" applyFill="1" applyBorder="1" applyAlignment="1">
      <alignment horizontal="center" vertical="center"/>
    </xf>
    <xf numFmtId="165" fontId="6" fillId="4" borderId="7" xfId="1" applyNumberFormat="1" applyFont="1" applyFill="1" applyBorder="1" applyAlignment="1">
      <alignment horizontal="center" vertical="center"/>
    </xf>
    <xf numFmtId="0" fontId="8" fillId="0" borderId="8" xfId="0" applyFont="1" applyBorder="1" applyAlignment="1">
      <alignment horizontal="center" vertical="top"/>
    </xf>
    <xf numFmtId="0" fontId="8" fillId="0" borderId="7" xfId="0" applyFont="1" applyBorder="1" applyAlignment="1">
      <alignment horizontal="justify" vertical="top" wrapText="1"/>
    </xf>
    <xf numFmtId="2" fontId="8" fillId="0" borderId="7" xfId="0" applyNumberFormat="1" applyFont="1" applyBorder="1" applyAlignment="1">
      <alignment horizontal="center" vertical="center"/>
    </xf>
    <xf numFmtId="0" fontId="8" fillId="0" borderId="7" xfId="0" applyFont="1" applyBorder="1" applyAlignment="1">
      <alignment horizontal="center" vertical="center"/>
    </xf>
    <xf numFmtId="164" fontId="8" fillId="0" borderId="7" xfId="1" applyFont="1" applyBorder="1" applyAlignment="1">
      <alignment horizontal="center" vertical="center"/>
    </xf>
    <xf numFmtId="165" fontId="8" fillId="0" borderId="7" xfId="1" applyNumberFormat="1" applyFont="1" applyBorder="1" applyAlignment="1">
      <alignment horizontal="center" vertical="center"/>
    </xf>
    <xf numFmtId="0" fontId="8" fillId="0" borderId="7" xfId="0" applyFont="1" applyBorder="1" applyAlignment="1">
      <alignment horizontal="justify" wrapText="1"/>
    </xf>
    <xf numFmtId="0" fontId="8" fillId="0" borderId="7" xfId="0" applyFont="1" applyBorder="1" applyAlignment="1">
      <alignment horizontal="justify"/>
    </xf>
    <xf numFmtId="0" fontId="8" fillId="0" borderId="7" xfId="0" applyFont="1" applyBorder="1" applyAlignment="1">
      <alignment vertical="center" wrapText="1"/>
    </xf>
    <xf numFmtId="0" fontId="8" fillId="5" borderId="8" xfId="0" applyFont="1" applyFill="1" applyBorder="1" applyAlignment="1">
      <alignment horizontal="center"/>
    </xf>
    <xf numFmtId="0" fontId="7" fillId="5" borderId="7" xfId="0" applyFont="1" applyFill="1" applyBorder="1" applyAlignment="1">
      <alignment wrapText="1"/>
    </xf>
    <xf numFmtId="0" fontId="7" fillId="5" borderId="7" xfId="0" applyFont="1" applyFill="1" applyBorder="1" applyAlignment="1">
      <alignment horizontal="center" vertical="center"/>
    </xf>
    <xf numFmtId="0" fontId="8" fillId="5" borderId="7" xfId="0" applyFont="1" applyFill="1" applyBorder="1" applyAlignment="1">
      <alignment horizontal="center" vertical="center"/>
    </xf>
    <xf numFmtId="165" fontId="8" fillId="5" borderId="7" xfId="1" applyNumberFormat="1" applyFont="1" applyFill="1" applyBorder="1" applyAlignment="1">
      <alignment horizontal="center" vertical="center"/>
    </xf>
    <xf numFmtId="165" fontId="7" fillId="5" borderId="7" xfId="1" applyNumberFormat="1" applyFont="1" applyFill="1" applyBorder="1" applyAlignment="1">
      <alignment horizontal="center" vertical="center"/>
    </xf>
    <xf numFmtId="0" fontId="8" fillId="2" borderId="3" xfId="0" applyFont="1" applyFill="1" applyBorder="1" applyAlignment="1">
      <alignment horizontal="center"/>
    </xf>
    <xf numFmtId="0" fontId="7" fillId="2" borderId="0" xfId="0" applyFont="1" applyFill="1" applyAlignment="1">
      <alignment wrapText="1"/>
    </xf>
    <xf numFmtId="0" fontId="7" fillId="2" borderId="0" xfId="0" applyFont="1" applyFill="1" applyAlignment="1">
      <alignment horizontal="center" vertical="center"/>
    </xf>
    <xf numFmtId="0" fontId="8" fillId="2" borderId="0" xfId="0" applyFont="1" applyFill="1" applyAlignment="1">
      <alignment horizontal="center" vertical="center"/>
    </xf>
    <xf numFmtId="165" fontId="8" fillId="2" borderId="0" xfId="1" applyNumberFormat="1" applyFont="1" applyFill="1" applyAlignment="1">
      <alignment horizontal="center" vertical="center"/>
    </xf>
    <xf numFmtId="165" fontId="7" fillId="2" borderId="0" xfId="1" applyNumberFormat="1" applyFont="1" applyFill="1" applyAlignment="1">
      <alignment horizontal="center" vertical="center"/>
    </xf>
    <xf numFmtId="0" fontId="9" fillId="2" borderId="3" xfId="0" applyFont="1" applyFill="1" applyBorder="1"/>
    <xf numFmtId="0" fontId="9" fillId="2" borderId="0" xfId="0" applyFont="1" applyFill="1"/>
    <xf numFmtId="0" fontId="9" fillId="2" borderId="0" xfId="0" applyFont="1" applyFill="1" applyAlignment="1">
      <alignment horizontal="center" vertical="center"/>
    </xf>
    <xf numFmtId="165" fontId="9" fillId="2" borderId="0" xfId="1" applyNumberFormat="1" applyFont="1" applyFill="1" applyAlignment="1">
      <alignment horizontal="center" vertical="center"/>
    </xf>
    <xf numFmtId="0" fontId="8" fillId="0" borderId="0" xfId="0" applyFont="1"/>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xf>
    <xf numFmtId="0" fontId="12" fillId="6" borderId="15"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8" fillId="0" borderId="7" xfId="0" applyFont="1" applyBorder="1" applyAlignment="1">
      <alignment horizontal="center"/>
    </xf>
    <xf numFmtId="0" fontId="8" fillId="0" borderId="7" xfId="0" applyFont="1" applyBorder="1" applyAlignment="1">
      <alignment horizontal="left" wrapText="1"/>
    </xf>
    <xf numFmtId="0" fontId="8" fillId="0" borderId="11" xfId="0" applyFont="1" applyBorder="1" applyAlignment="1">
      <alignment horizontal="left" wrapText="1"/>
    </xf>
    <xf numFmtId="0" fontId="8" fillId="0" borderId="8" xfId="0" applyFont="1" applyBorder="1" applyAlignment="1">
      <alignment horizontal="right"/>
    </xf>
    <xf numFmtId="0" fontId="8" fillId="0" borderId="7" xfId="0" applyFont="1" applyBorder="1" applyAlignment="1">
      <alignment horizontal="right"/>
    </xf>
    <xf numFmtId="1" fontId="8" fillId="0" borderId="15" xfId="0" applyNumberFormat="1" applyFont="1" applyBorder="1" applyAlignment="1">
      <alignment horizontal="right"/>
    </xf>
    <xf numFmtId="0" fontId="8" fillId="0" borderId="8" xfId="0" applyFont="1" applyBorder="1"/>
    <xf numFmtId="0" fontId="8" fillId="0" borderId="7" xfId="0" applyFont="1" applyBorder="1"/>
    <xf numFmtId="0" fontId="8" fillId="0" borderId="15" xfId="0" applyFont="1" applyBorder="1"/>
    <xf numFmtId="0" fontId="7" fillId="0" borderId="7" xfId="0" applyFont="1" applyBorder="1" applyAlignment="1">
      <alignment horizontal="left" wrapText="1"/>
    </xf>
    <xf numFmtId="2" fontId="8" fillId="0" borderId="7" xfId="0" applyNumberFormat="1" applyFont="1" applyBorder="1" applyAlignment="1">
      <alignment horizontal="right"/>
    </xf>
    <xf numFmtId="1" fontId="8" fillId="0" borderId="15" xfId="0" applyNumberFormat="1" applyFont="1" applyBorder="1" applyAlignment="1">
      <alignment horizontal="right" vertical="center"/>
    </xf>
    <xf numFmtId="0" fontId="8" fillId="0" borderId="9" xfId="0" applyFont="1" applyBorder="1" applyAlignment="1">
      <alignment horizontal="left" wrapText="1"/>
    </xf>
    <xf numFmtId="0" fontId="7" fillId="0" borderId="7" xfId="0" applyFont="1" applyBorder="1" applyAlignment="1">
      <alignment horizontal="left"/>
    </xf>
    <xf numFmtId="0" fontId="7" fillId="0" borderId="11" xfId="0" applyFont="1" applyBorder="1" applyAlignment="1">
      <alignment horizontal="left"/>
    </xf>
    <xf numFmtId="1" fontId="7" fillId="0" borderId="15" xfId="0" applyNumberFormat="1" applyFont="1" applyBorder="1"/>
    <xf numFmtId="2" fontId="8" fillId="0" borderId="15" xfId="0" applyNumberFormat="1" applyFont="1" applyBorder="1" applyAlignment="1">
      <alignment horizontal="right" vertical="center"/>
    </xf>
    <xf numFmtId="2" fontId="7" fillId="0" borderId="15" xfId="0" applyNumberFormat="1" applyFont="1" applyBorder="1"/>
    <xf numFmtId="2" fontId="8" fillId="0" borderId="15" xfId="0" applyNumberFormat="1" applyFont="1" applyBorder="1"/>
    <xf numFmtId="2" fontId="8" fillId="0" borderId="7" xfId="0" applyNumberFormat="1" applyFont="1" applyBorder="1"/>
    <xf numFmtId="1" fontId="7" fillId="0" borderId="8" xfId="0" applyNumberFormat="1" applyFont="1" applyBorder="1"/>
    <xf numFmtId="1" fontId="8" fillId="0" borderId="8" xfId="0" applyNumberFormat="1" applyFont="1" applyBorder="1"/>
    <xf numFmtId="0" fontId="7" fillId="0" borderId="7" xfId="0" applyFont="1" applyBorder="1"/>
    <xf numFmtId="1" fontId="8" fillId="0" borderId="15" xfId="0" applyNumberFormat="1" applyFont="1" applyBorder="1"/>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wrapText="1"/>
    </xf>
    <xf numFmtId="2" fontId="8" fillId="0" borderId="8" xfId="0" applyNumberFormat="1" applyFont="1" applyBorder="1"/>
    <xf numFmtId="1" fontId="8" fillId="0" borderId="7" xfId="0" applyNumberFormat="1" applyFont="1" applyBorder="1"/>
    <xf numFmtId="2" fontId="7" fillId="0" borderId="7" xfId="0" applyNumberFormat="1" applyFont="1" applyBorder="1"/>
    <xf numFmtId="0" fontId="8" fillId="0" borderId="16" xfId="0" applyFont="1" applyBorder="1" applyAlignment="1">
      <alignment horizontal="center"/>
    </xf>
    <xf numFmtId="0" fontId="8" fillId="0" borderId="8" xfId="0" applyFont="1" applyBorder="1" applyAlignment="1">
      <alignment horizontal="center"/>
    </xf>
    <xf numFmtId="0" fontId="8" fillId="0" borderId="8" xfId="0" applyFont="1" applyBorder="1" applyAlignment="1">
      <alignment horizontal="right" vertical="center"/>
    </xf>
    <xf numFmtId="0" fontId="7" fillId="0" borderId="15" xfId="0" applyFont="1" applyBorder="1"/>
    <xf numFmtId="0" fontId="8" fillId="0" borderId="0" xfId="0" applyFont="1" applyAlignment="1">
      <alignment horizontal="center"/>
    </xf>
    <xf numFmtId="0" fontId="7" fillId="0" borderId="7" xfId="0" applyFont="1" applyBorder="1" applyAlignment="1">
      <alignment horizontal="center"/>
    </xf>
    <xf numFmtId="0" fontId="8" fillId="0" borderId="17" xfId="0" applyFont="1" applyBorder="1"/>
    <xf numFmtId="0" fontId="8" fillId="0" borderId="18" xfId="0" applyFont="1" applyBorder="1"/>
    <xf numFmtId="0" fontId="8" fillId="0" borderId="19" xfId="0" applyFont="1" applyBorder="1"/>
    <xf numFmtId="0" fontId="7" fillId="0" borderId="18" xfId="0" applyFont="1" applyBorder="1"/>
    <xf numFmtId="0" fontId="7" fillId="0" borderId="19" xfId="0" applyFont="1" applyBorder="1"/>
    <xf numFmtId="0" fontId="8" fillId="2" borderId="0" xfId="0" applyFont="1" applyFill="1"/>
    <xf numFmtId="0" fontId="5" fillId="2" borderId="23" xfId="0" applyFont="1" applyFill="1" applyBorder="1" applyAlignment="1">
      <alignment horizontal="center"/>
    </xf>
    <xf numFmtId="0" fontId="5" fillId="2" borderId="0" xfId="0" applyFont="1" applyFill="1" applyAlignment="1">
      <alignment horizontal="center"/>
    </xf>
    <xf numFmtId="0" fontId="5" fillId="2" borderId="24" xfId="0" applyFont="1" applyFill="1" applyBorder="1" applyAlignment="1">
      <alignment horizontal="center"/>
    </xf>
    <xf numFmtId="0" fontId="0" fillId="2" borderId="0" xfId="0" applyFill="1"/>
    <xf numFmtId="0" fontId="0" fillId="2" borderId="24" xfId="0" applyFill="1" applyBorder="1"/>
    <xf numFmtId="0" fontId="0" fillId="2" borderId="23" xfId="0" applyFill="1" applyBorder="1"/>
    <xf numFmtId="0" fontId="15" fillId="2" borderId="0" xfId="0" applyFont="1" applyFill="1"/>
    <xf numFmtId="0" fontId="15" fillId="2" borderId="0" xfId="0" applyFont="1" applyFill="1" applyAlignment="1">
      <alignment horizontal="center"/>
    </xf>
    <xf numFmtId="0" fontId="15" fillId="2" borderId="24" xfId="0" applyFont="1" applyFill="1" applyBorder="1"/>
    <xf numFmtId="0" fontId="3" fillId="2" borderId="0" xfId="0" applyFont="1" applyFill="1"/>
    <xf numFmtId="0" fontId="0" fillId="2" borderId="0" xfId="0" applyFill="1" applyAlignment="1">
      <alignment horizontal="center"/>
    </xf>
    <xf numFmtId="0" fontId="15" fillId="2" borderId="23" xfId="0" applyFont="1" applyFill="1" applyBorder="1" applyAlignment="1">
      <alignment horizontal="center"/>
    </xf>
    <xf numFmtId="0" fontId="15" fillId="2" borderId="5" xfId="0" applyFont="1" applyFill="1" applyBorder="1" applyAlignment="1">
      <alignment horizontal="center"/>
    </xf>
    <xf numFmtId="0" fontId="15" fillId="7" borderId="10" xfId="0" applyFont="1" applyFill="1" applyBorder="1" applyAlignment="1">
      <alignment horizontal="center"/>
    </xf>
    <xf numFmtId="0" fontId="15" fillId="7" borderId="9" xfId="0" applyFont="1" applyFill="1" applyBorder="1" applyAlignment="1">
      <alignment horizontal="center"/>
    </xf>
    <xf numFmtId="0" fontId="16" fillId="2" borderId="0" xfId="0" applyFont="1" applyFill="1"/>
    <xf numFmtId="0" fontId="17" fillId="2" borderId="23" xfId="0" applyFont="1" applyFill="1" applyBorder="1" applyAlignment="1">
      <alignment horizontal="center" vertical="center" wrapText="1"/>
    </xf>
    <xf numFmtId="0" fontId="18" fillId="8" borderId="25" xfId="0" applyFont="1" applyFill="1" applyBorder="1"/>
    <xf numFmtId="0" fontId="18" fillId="2" borderId="0" xfId="0" applyFont="1" applyFill="1"/>
    <xf numFmtId="0" fontId="0" fillId="2" borderId="10" xfId="0" applyFill="1" applyBorder="1"/>
    <xf numFmtId="0" fontId="0" fillId="2" borderId="10" xfId="0" applyFill="1" applyBorder="1" applyAlignment="1">
      <alignment horizontal="center" vertical="center"/>
    </xf>
    <xf numFmtId="0" fontId="18" fillId="8" borderId="26" xfId="0" applyFont="1" applyFill="1" applyBorder="1"/>
    <xf numFmtId="0" fontId="15" fillId="2" borderId="0" xfId="0" applyFont="1" applyFill="1" applyAlignment="1">
      <alignment vertical="center"/>
    </xf>
    <xf numFmtId="0" fontId="0" fillId="2" borderId="0" xfId="0" applyFill="1" applyAlignment="1">
      <alignment horizontal="center" vertical="center"/>
    </xf>
    <xf numFmtId="0" fontId="0" fillId="9" borderId="0" xfId="0" applyFill="1"/>
    <xf numFmtId="0" fontId="19" fillId="2" borderId="0" xfId="0" applyFont="1" applyFill="1" applyAlignment="1">
      <alignment horizontal="left"/>
    </xf>
    <xf numFmtId="0" fontId="15" fillId="2" borderId="0" xfId="0" applyFont="1" applyFill="1" applyAlignment="1">
      <alignment horizontal="center" vertical="center"/>
    </xf>
    <xf numFmtId="0" fontId="19" fillId="8" borderId="26" xfId="0" applyFont="1" applyFill="1" applyBorder="1" applyAlignment="1">
      <alignment horizontal="center" vertical="center"/>
    </xf>
    <xf numFmtId="0" fontId="18" fillId="0" borderId="26" xfId="0" applyFont="1" applyBorder="1"/>
    <xf numFmtId="0" fontId="0" fillId="0" borderId="26" xfId="0" applyBorder="1"/>
    <xf numFmtId="0" fontId="19" fillId="2" borderId="23" xfId="0" applyFont="1" applyFill="1" applyBorder="1" applyAlignment="1">
      <alignment vertical="center" wrapText="1"/>
    </xf>
    <xf numFmtId="0" fontId="0" fillId="0" borderId="23" xfId="0" applyBorder="1"/>
    <xf numFmtId="0" fontId="15" fillId="10" borderId="11" xfId="0" applyFont="1" applyFill="1" applyBorder="1" applyAlignment="1">
      <alignment horizontal="center"/>
    </xf>
    <xf numFmtId="0" fontId="0" fillId="10" borderId="9" xfId="0" applyFill="1" applyBorder="1"/>
    <xf numFmtId="0" fontId="0" fillId="10" borderId="16" xfId="0" applyFill="1" applyBorder="1"/>
    <xf numFmtId="0" fontId="0" fillId="2" borderId="28" xfId="0" applyFill="1" applyBorder="1" applyAlignment="1">
      <alignment horizontal="center" vertical="center"/>
    </xf>
    <xf numFmtId="0" fontId="0" fillId="2" borderId="30" xfId="0" applyFill="1" applyBorder="1"/>
    <xf numFmtId="0" fontId="0" fillId="2" borderId="31" xfId="0" applyFill="1" applyBorder="1"/>
    <xf numFmtId="0" fontId="0" fillId="2" borderId="32" xfId="0" applyFill="1" applyBorder="1"/>
    <xf numFmtId="0" fontId="0" fillId="0" borderId="0" xfId="0" applyAlignment="1">
      <alignment horizontal="center"/>
    </xf>
    <xf numFmtId="2" fontId="20" fillId="0" borderId="0" xfId="0" applyNumberFormat="1" applyFont="1" applyAlignment="1">
      <alignment horizontal="center"/>
    </xf>
    <xf numFmtId="0" fontId="21" fillId="2" borderId="1" xfId="0" applyFont="1" applyFill="1" applyBorder="1"/>
    <xf numFmtId="0" fontId="21" fillId="2" borderId="2" xfId="0" applyFont="1" applyFill="1" applyBorder="1"/>
    <xf numFmtId="0" fontId="21" fillId="2" borderId="33" xfId="0" applyFont="1" applyFill="1" applyBorder="1"/>
    <xf numFmtId="0" fontId="21" fillId="0" borderId="0" xfId="0" applyFont="1"/>
    <xf numFmtId="0" fontId="21" fillId="2" borderId="3" xfId="0" applyFont="1" applyFill="1" applyBorder="1"/>
    <xf numFmtId="0" fontId="21" fillId="2" borderId="0" xfId="0" applyFont="1" applyFill="1"/>
    <xf numFmtId="0" fontId="21" fillId="2" borderId="34" xfId="0" applyFont="1" applyFill="1" applyBorder="1"/>
    <xf numFmtId="0" fontId="10" fillId="6" borderId="7"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0" borderId="7" xfId="0" applyFont="1" applyBorder="1"/>
    <xf numFmtId="0" fontId="17" fillId="0" borderId="16" xfId="0" applyFont="1" applyBorder="1" applyAlignment="1">
      <alignment horizontal="left" wrapText="1"/>
    </xf>
    <xf numFmtId="0" fontId="17" fillId="0" borderId="7" xfId="0" applyFont="1" applyBorder="1" applyAlignment="1">
      <alignment horizontal="right"/>
    </xf>
    <xf numFmtId="1" fontId="17" fillId="0" borderId="7" xfId="0" applyNumberFormat="1" applyFont="1" applyBorder="1" applyAlignment="1">
      <alignment horizontal="right"/>
    </xf>
    <xf numFmtId="0" fontId="17" fillId="0" borderId="7" xfId="0" applyFont="1" applyBorder="1"/>
    <xf numFmtId="0" fontId="21" fillId="0" borderId="0" xfId="0" applyFont="1" applyAlignment="1">
      <alignment wrapText="1"/>
    </xf>
    <xf numFmtId="0" fontId="17" fillId="0" borderId="9" xfId="0" applyFont="1" applyBorder="1" applyAlignment="1">
      <alignment horizontal="left" wrapText="1"/>
    </xf>
    <xf numFmtId="0" fontId="17" fillId="0" borderId="7" xfId="0" applyFont="1" applyBorder="1" applyAlignment="1">
      <alignment horizontal="right" vertical="center"/>
    </xf>
    <xf numFmtId="1" fontId="17" fillId="0" borderId="7" xfId="0" applyNumberFormat="1" applyFont="1" applyBorder="1" applyAlignment="1">
      <alignment horizontal="right" vertical="center"/>
    </xf>
    <xf numFmtId="0" fontId="17" fillId="0" borderId="7" xfId="0" applyFont="1" applyBorder="1" applyAlignment="1">
      <alignment horizontal="center" vertical="center"/>
    </xf>
    <xf numFmtId="1" fontId="10" fillId="0" borderId="7" xfId="0" applyNumberFormat="1" applyFont="1" applyBorder="1"/>
    <xf numFmtId="2" fontId="17" fillId="0" borderId="7" xfId="0" applyNumberFormat="1" applyFont="1" applyBorder="1"/>
    <xf numFmtId="2" fontId="17" fillId="0" borderId="7" xfId="0" applyNumberFormat="1" applyFont="1" applyBorder="1" applyAlignment="1">
      <alignment horizontal="right" vertical="center"/>
    </xf>
    <xf numFmtId="1" fontId="17" fillId="0" borderId="7" xfId="0" applyNumberFormat="1" applyFont="1" applyBorder="1"/>
    <xf numFmtId="2" fontId="10" fillId="0" borderId="7" xfId="0" applyNumberFormat="1" applyFont="1" applyBorder="1"/>
    <xf numFmtId="0" fontId="24" fillId="0" borderId="25" xfId="0" applyFont="1" applyBorder="1" applyAlignment="1">
      <alignment horizontal="center" vertical="center"/>
    </xf>
    <xf numFmtId="0" fontId="24" fillId="0" borderId="25" xfId="0" applyFont="1" applyBorder="1" applyAlignment="1">
      <alignment vertical="center"/>
    </xf>
    <xf numFmtId="0" fontId="24" fillId="0" borderId="7" xfId="0" applyFont="1" applyBorder="1" applyAlignment="1">
      <alignment horizontal="center" vertical="center"/>
    </xf>
    <xf numFmtId="0" fontId="24" fillId="0" borderId="7" xfId="0" applyFont="1" applyBorder="1" applyAlignment="1">
      <alignment horizontal="center" vertical="center" wrapText="1"/>
    </xf>
    <xf numFmtId="0" fontId="17" fillId="0" borderId="11" xfId="0" applyFont="1" applyBorder="1"/>
    <xf numFmtId="0" fontId="17" fillId="0" borderId="7" xfId="0" applyFont="1" applyBorder="1" applyAlignment="1">
      <alignment horizontal="center"/>
    </xf>
    <xf numFmtId="0" fontId="17" fillId="0" borderId="16" xfId="0" applyFont="1" applyBorder="1" applyAlignment="1">
      <alignment horizontal="center"/>
    </xf>
    <xf numFmtId="1" fontId="17" fillId="0" borderId="7" xfId="0" applyNumberFormat="1" applyFont="1" applyBorder="1" applyAlignment="1">
      <alignment horizontal="center"/>
    </xf>
    <xf numFmtId="2" fontId="17" fillId="0" borderId="7" xfId="0" applyNumberFormat="1" applyFont="1" applyBorder="1" applyAlignment="1">
      <alignment horizontal="center"/>
    </xf>
    <xf numFmtId="0" fontId="10" fillId="0" borderId="7" xfId="0" applyFont="1" applyBorder="1" applyAlignment="1">
      <alignment horizontal="left"/>
    </xf>
    <xf numFmtId="0" fontId="10" fillId="0" borderId="7" xfId="0" applyFont="1" applyBorder="1" applyAlignment="1">
      <alignment horizontal="left" wrapText="1"/>
    </xf>
    <xf numFmtId="0" fontId="17" fillId="0" borderId="35" xfId="0" applyFont="1" applyBorder="1"/>
    <xf numFmtId="1" fontId="10" fillId="0" borderId="7" xfId="0" applyNumberFormat="1" applyFont="1" applyBorder="1" applyAlignment="1">
      <alignment horizontal="center"/>
    </xf>
    <xf numFmtId="2" fontId="10" fillId="0" borderId="7" xfId="0" applyNumberFormat="1" applyFont="1" applyBorder="1" applyAlignment="1">
      <alignment horizontal="center"/>
    </xf>
    <xf numFmtId="1" fontId="10" fillId="0" borderId="7" xfId="0" applyNumberFormat="1" applyFont="1" applyBorder="1" applyAlignment="1">
      <alignment horizontal="right"/>
    </xf>
    <xf numFmtId="0" fontId="21" fillId="2" borderId="36" xfId="0" applyFont="1" applyFill="1" applyBorder="1"/>
    <xf numFmtId="0" fontId="21" fillId="2" borderId="37" xfId="0" applyFont="1" applyFill="1" applyBorder="1"/>
    <xf numFmtId="0" fontId="21" fillId="2" borderId="38" xfId="0" applyFont="1" applyFill="1" applyBorder="1"/>
    <xf numFmtId="0" fontId="0" fillId="2" borderId="3" xfId="0" applyFill="1" applyBorder="1"/>
    <xf numFmtId="0" fontId="0" fillId="2" borderId="34" xfId="0" applyFill="1" applyBorder="1"/>
    <xf numFmtId="0" fontId="0" fillId="2" borderId="20" xfId="0" applyFill="1" applyBorder="1"/>
    <xf numFmtId="0" fontId="0" fillId="2" borderId="21" xfId="0" applyFill="1" applyBorder="1"/>
    <xf numFmtId="0" fontId="0" fillId="2" borderId="22" xfId="0" applyFill="1" applyBorder="1"/>
    <xf numFmtId="0" fontId="16" fillId="2" borderId="0" xfId="0" applyFont="1" applyFill="1" applyAlignment="1">
      <alignment vertical="center"/>
    </xf>
    <xf numFmtId="0" fontId="0" fillId="2" borderId="0" xfId="0" applyFill="1" applyAlignment="1">
      <alignment vertical="center"/>
    </xf>
    <xf numFmtId="0" fontId="0" fillId="2" borderId="29" xfId="0" applyFill="1" applyBorder="1" applyAlignment="1">
      <alignment horizontal="center"/>
    </xf>
    <xf numFmtId="0" fontId="0" fillId="2" borderId="27" xfId="0" applyFill="1" applyBorder="1" applyAlignment="1">
      <alignment horizontal="center"/>
    </xf>
    <xf numFmtId="0" fontId="0" fillId="2" borderId="36" xfId="0" applyFill="1" applyBorder="1"/>
    <xf numFmtId="0" fontId="0" fillId="2" borderId="37" xfId="0" applyFill="1" applyBorder="1"/>
    <xf numFmtId="0" fontId="0" fillId="2" borderId="38" xfId="0" applyFill="1" applyBorder="1"/>
    <xf numFmtId="0" fontId="28" fillId="0" borderId="0" xfId="0" applyFont="1"/>
    <xf numFmtId="0" fontId="16" fillId="2" borderId="0" xfId="0" applyFont="1" applyFill="1" applyAlignment="1">
      <alignment horizontal="left" wrapText="1"/>
    </xf>
    <xf numFmtId="0" fontId="30" fillId="0" borderId="0" xfId="0" applyFont="1"/>
    <xf numFmtId="0" fontId="31" fillId="2" borderId="7" xfId="0" applyFont="1" applyFill="1" applyBorder="1"/>
    <xf numFmtId="0" fontId="31" fillId="2" borderId="7" xfId="0" applyFont="1" applyFill="1" applyBorder="1" applyAlignment="1">
      <alignment horizontal="center"/>
    </xf>
    <xf numFmtId="0" fontId="16" fillId="2" borderId="7" xfId="0" applyFont="1" applyFill="1" applyBorder="1"/>
    <xf numFmtId="0" fontId="16" fillId="2" borderId="7" xfId="0" applyFont="1" applyFill="1" applyBorder="1" applyAlignment="1">
      <alignment horizontal="center"/>
    </xf>
    <xf numFmtId="0" fontId="0" fillId="2" borderId="0" xfId="0" applyFill="1" applyAlignment="1">
      <alignment horizontal="right"/>
    </xf>
    <xf numFmtId="0" fontId="16" fillId="2" borderId="7" xfId="0" applyFont="1" applyFill="1" applyBorder="1" applyAlignment="1">
      <alignment horizontal="left"/>
    </xf>
    <xf numFmtId="2" fontId="16" fillId="2" borderId="7" xfId="0" applyNumberFormat="1" applyFont="1" applyFill="1" applyBorder="1" applyAlignment="1">
      <alignment horizontal="center"/>
    </xf>
    <xf numFmtId="0" fontId="32" fillId="9" borderId="6" xfId="0" applyFont="1" applyFill="1" applyBorder="1" applyAlignment="1">
      <alignment horizontal="center"/>
    </xf>
    <xf numFmtId="0" fontId="32" fillId="9" borderId="10" xfId="0" applyFont="1" applyFill="1" applyBorder="1" applyAlignment="1">
      <alignment horizontal="center"/>
    </xf>
    <xf numFmtId="0" fontId="0" fillId="12" borderId="7" xfId="0" applyFill="1" applyBorder="1"/>
    <xf numFmtId="0" fontId="33" fillId="0" borderId="0" xfId="0" applyFont="1" applyAlignment="1">
      <alignment horizontal="center" vertical="center"/>
    </xf>
    <xf numFmtId="0" fontId="0" fillId="13" borderId="28" xfId="0" applyFill="1" applyBorder="1"/>
    <xf numFmtId="0" fontId="0" fillId="14" borderId="28" xfId="0" applyFill="1" applyBorder="1"/>
    <xf numFmtId="0" fontId="0" fillId="14" borderId="10" xfId="0" applyFill="1" applyBorder="1"/>
    <xf numFmtId="0" fontId="0" fillId="14" borderId="45" xfId="0" applyFill="1" applyBorder="1"/>
    <xf numFmtId="0" fontId="0" fillId="13" borderId="29" xfId="0" applyFill="1" applyBorder="1"/>
    <xf numFmtId="0" fontId="0" fillId="14" borderId="29" xfId="0" applyFill="1" applyBorder="1"/>
    <xf numFmtId="0" fontId="0" fillId="14" borderId="0" xfId="0" applyFill="1"/>
    <xf numFmtId="0" fontId="0" fillId="14" borderId="27" xfId="0" applyFill="1" applyBorder="1"/>
    <xf numFmtId="0" fontId="27" fillId="2" borderId="29" xfId="0" applyFont="1" applyFill="1" applyBorder="1" applyAlignment="1">
      <alignment horizontal="center"/>
    </xf>
    <xf numFmtId="0" fontId="27" fillId="2" borderId="0" xfId="0" applyFont="1" applyFill="1" applyAlignment="1">
      <alignment horizontal="center"/>
    </xf>
    <xf numFmtId="0" fontId="0" fillId="13" borderId="26" xfId="0" applyFill="1" applyBorder="1"/>
    <xf numFmtId="0" fontId="16" fillId="2" borderId="29" xfId="0" applyFont="1" applyFill="1" applyBorder="1"/>
    <xf numFmtId="0" fontId="0" fillId="2" borderId="29" xfId="0" applyFill="1" applyBorder="1"/>
    <xf numFmtId="0" fontId="0" fillId="2" borderId="27" xfId="0" applyFill="1" applyBorder="1"/>
    <xf numFmtId="0" fontId="0" fillId="13" borderId="26" xfId="0" applyFill="1" applyBorder="1" applyAlignment="1">
      <alignment horizontal="center"/>
    </xf>
    <xf numFmtId="0" fontId="0" fillId="2" borderId="46" xfId="0" applyFill="1" applyBorder="1"/>
    <xf numFmtId="0" fontId="0" fillId="2" borderId="5" xfId="0" applyFill="1" applyBorder="1"/>
    <xf numFmtId="0" fontId="0" fillId="2" borderId="47" xfId="0" applyFill="1" applyBorder="1"/>
    <xf numFmtId="0" fontId="0" fillId="13" borderId="46" xfId="0" applyFill="1" applyBorder="1"/>
    <xf numFmtId="0" fontId="0" fillId="14" borderId="46" xfId="0" applyFill="1" applyBorder="1"/>
    <xf numFmtId="0" fontId="0" fillId="14" borderId="5" xfId="0" applyFill="1" applyBorder="1"/>
    <xf numFmtId="0" fontId="0" fillId="14" borderId="47" xfId="0" applyFill="1" applyBorder="1"/>
    <xf numFmtId="0" fontId="0" fillId="14" borderId="42" xfId="0" applyFill="1" applyBorder="1"/>
    <xf numFmtId="0" fontId="29" fillId="2" borderId="0" xfId="0" applyFont="1" applyFill="1" applyAlignment="1">
      <alignment horizontal="center"/>
    </xf>
    <xf numFmtId="0" fontId="0" fillId="2" borderId="0" xfId="0" applyFill="1" applyAlignment="1">
      <alignment horizontal="left" vertical="center"/>
    </xf>
    <xf numFmtId="0" fontId="0" fillId="2" borderId="48" xfId="0" applyFill="1" applyBorder="1" applyAlignment="1">
      <alignment horizontal="center" vertical="center"/>
    </xf>
    <xf numFmtId="0" fontId="0" fillId="14" borderId="43" xfId="0" applyFill="1" applyBorder="1"/>
    <xf numFmtId="0" fontId="0" fillId="14" borderId="49" xfId="0" applyFill="1" applyBorder="1" applyAlignment="1">
      <alignment horizontal="center"/>
    </xf>
    <xf numFmtId="0" fontId="0" fillId="2" borderId="16" xfId="0" applyFill="1" applyBorder="1" applyAlignment="1">
      <alignment horizontal="center" vertical="center"/>
    </xf>
    <xf numFmtId="0" fontId="0" fillId="16" borderId="46" xfId="0" applyFill="1" applyBorder="1"/>
    <xf numFmtId="0" fontId="0" fillId="2" borderId="50" xfId="0" applyFill="1" applyBorder="1" applyAlignment="1">
      <alignment horizontal="center" vertical="center"/>
    </xf>
    <xf numFmtId="0" fontId="0" fillId="2" borderId="0" xfId="0" applyFill="1" applyAlignment="1">
      <alignment vertical="center" wrapText="1"/>
    </xf>
    <xf numFmtId="0" fontId="0" fillId="7" borderId="11" xfId="0" applyFill="1" applyBorder="1"/>
    <xf numFmtId="0" fontId="0" fillId="7" borderId="9" xfId="0" applyFill="1" applyBorder="1"/>
    <xf numFmtId="0" fontId="0" fillId="7" borderId="16" xfId="0" applyFill="1" applyBorder="1"/>
    <xf numFmtId="0" fontId="0" fillId="2" borderId="9" xfId="0" applyFill="1" applyBorder="1" applyAlignment="1">
      <alignment horizontal="center" vertical="center"/>
    </xf>
    <xf numFmtId="0" fontId="0" fillId="14" borderId="26" xfId="0" applyFill="1" applyBorder="1"/>
    <xf numFmtId="0" fontId="3" fillId="2" borderId="0" xfId="0" applyFont="1" applyFill="1" applyAlignment="1">
      <alignment horizontal="center" vertical="center"/>
    </xf>
    <xf numFmtId="0" fontId="0" fillId="14" borderId="26" xfId="0" applyFill="1" applyBorder="1" applyAlignment="1">
      <alignment horizontal="center"/>
    </xf>
    <xf numFmtId="0" fontId="0" fillId="2" borderId="0" xfId="0" applyFill="1" applyAlignment="1">
      <alignment wrapText="1"/>
    </xf>
    <xf numFmtId="0" fontId="0" fillId="2" borderId="51" xfId="0" applyFill="1" applyBorder="1" applyAlignment="1">
      <alignment horizontal="right"/>
    </xf>
    <xf numFmtId="0" fontId="3" fillId="2" borderId="0" xfId="0" applyFont="1" applyFill="1" applyAlignment="1">
      <alignment vertical="center"/>
    </xf>
    <xf numFmtId="0" fontId="0" fillId="2" borderId="3" xfId="0" applyFill="1" applyBorder="1" applyAlignment="1">
      <alignment horizontal="center"/>
    </xf>
    <xf numFmtId="0" fontId="32" fillId="9" borderId="28" xfId="0" applyFont="1" applyFill="1" applyBorder="1" applyAlignment="1">
      <alignment horizontal="center"/>
    </xf>
    <xf numFmtId="0" fontId="0" fillId="14" borderId="52" xfId="0" applyFill="1" applyBorder="1"/>
    <xf numFmtId="0" fontId="0" fillId="2" borderId="53" xfId="0" applyFill="1" applyBorder="1"/>
    <xf numFmtId="0" fontId="0" fillId="18" borderId="54" xfId="0" applyFill="1" applyBorder="1"/>
    <xf numFmtId="0" fontId="0" fillId="18" borderId="55" xfId="0" applyFill="1" applyBorder="1"/>
    <xf numFmtId="0" fontId="0" fillId="18" borderId="56" xfId="0" applyFill="1" applyBorder="1"/>
    <xf numFmtId="0" fontId="3" fillId="2" borderId="0" xfId="0" applyFont="1" applyFill="1" applyAlignment="1">
      <alignment vertical="center" wrapText="1"/>
    </xf>
    <xf numFmtId="0" fontId="0" fillId="2" borderId="0" xfId="0" applyFill="1" applyAlignment="1">
      <alignment vertical="center" textRotation="90" wrapText="1"/>
    </xf>
    <xf numFmtId="0" fontId="0" fillId="15" borderId="51" xfId="0" applyFill="1" applyBorder="1"/>
    <xf numFmtId="0" fontId="0" fillId="15" borderId="45" xfId="0" applyFill="1" applyBorder="1"/>
    <xf numFmtId="0" fontId="0" fillId="2" borderId="45" xfId="0" applyFill="1" applyBorder="1"/>
    <xf numFmtId="0" fontId="0" fillId="15" borderId="27" xfId="0" applyFill="1" applyBorder="1"/>
    <xf numFmtId="0" fontId="0" fillId="0" borderId="3" xfId="0" applyBorder="1"/>
    <xf numFmtId="0" fontId="0" fillId="15" borderId="9" xfId="0" applyFill="1" applyBorder="1"/>
    <xf numFmtId="0" fontId="0" fillId="15" borderId="5" xfId="0" applyFill="1" applyBorder="1"/>
    <xf numFmtId="0" fontId="0" fillId="0" borderId="34" xfId="0" applyBorder="1"/>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8" fillId="0" borderId="11" xfId="0" applyFont="1" applyBorder="1" applyAlignment="1">
      <alignment horizontal="left" wrapText="1"/>
    </xf>
    <xf numFmtId="0" fontId="8" fillId="0" borderId="9" xfId="0" applyFont="1" applyBorder="1" applyAlignment="1">
      <alignment horizontal="left" wrapText="1"/>
    </xf>
    <xf numFmtId="0" fontId="7" fillId="0" borderId="7" xfId="0" applyFont="1" applyBorder="1" applyAlignment="1">
      <alignment horizontal="left"/>
    </xf>
    <xf numFmtId="0" fontId="7" fillId="0" borderId="11" xfId="0" applyFont="1" applyBorder="1" applyAlignment="1">
      <alignment horizontal="left"/>
    </xf>
    <xf numFmtId="0" fontId="8" fillId="0" borderId="7" xfId="0" applyFont="1" applyBorder="1" applyAlignment="1">
      <alignment horizontal="left" vertical="center" wrapText="1"/>
    </xf>
    <xf numFmtId="0" fontId="8" fillId="0" borderId="11" xfId="0" applyFont="1" applyBorder="1" applyAlignment="1">
      <alignment horizontal="left" vertical="center" wrapText="1"/>
    </xf>
    <xf numFmtId="0" fontId="8" fillId="0" borderId="7" xfId="0" applyFont="1" applyBorder="1" applyAlignment="1">
      <alignment horizontal="left" wrapText="1"/>
    </xf>
    <xf numFmtId="0" fontId="7" fillId="0" borderId="9" xfId="0" applyFont="1" applyBorder="1" applyAlignment="1">
      <alignment horizontal="left"/>
    </xf>
    <xf numFmtId="0" fontId="8" fillId="0" borderId="11" xfId="0" applyFont="1" applyBorder="1" applyAlignment="1">
      <alignment vertical="center" wrapText="1"/>
    </xf>
    <xf numFmtId="0" fontId="8" fillId="0" borderId="9" xfId="0" applyFont="1" applyBorder="1" applyAlignment="1">
      <alignment vertical="center" wrapText="1"/>
    </xf>
    <xf numFmtId="0" fontId="7" fillId="0" borderId="7" xfId="0" applyFont="1" applyBorder="1" applyAlignment="1">
      <alignment horizontal="left" vertical="top" wrapText="1"/>
    </xf>
    <xf numFmtId="0" fontId="7" fillId="0" borderId="11" xfId="0" applyFont="1" applyBorder="1" applyAlignment="1">
      <alignment horizontal="left" vertical="top" wrapText="1"/>
    </xf>
    <xf numFmtId="0" fontId="8" fillId="0" borderId="7" xfId="0" applyFont="1" applyBorder="1" applyAlignment="1">
      <alignment horizontal="left" vertical="top" wrapText="1"/>
    </xf>
    <xf numFmtId="0" fontId="8" fillId="0" borderId="11" xfId="0" applyFont="1" applyBorder="1" applyAlignment="1">
      <alignment horizontal="left" vertical="top" wrapText="1"/>
    </xf>
    <xf numFmtId="0" fontId="8" fillId="0" borderId="7" xfId="0" applyFont="1" applyBorder="1" applyAlignment="1">
      <alignment horizontal="left"/>
    </xf>
    <xf numFmtId="0" fontId="8" fillId="0" borderId="11" xfId="0" applyFont="1" applyBorder="1" applyAlignment="1">
      <alignment horizontal="left"/>
    </xf>
    <xf numFmtId="0" fontId="7" fillId="0" borderId="7" xfId="0" applyFont="1" applyBorder="1" applyAlignment="1">
      <alignment horizontal="left" wrapText="1"/>
    </xf>
    <xf numFmtId="0" fontId="7" fillId="0" borderId="11" xfId="0" applyFont="1" applyBorder="1" applyAlignment="1">
      <alignment horizontal="left" wrapText="1"/>
    </xf>
    <xf numFmtId="0" fontId="7" fillId="0" borderId="9" xfId="0" applyFont="1" applyBorder="1" applyAlignment="1">
      <alignment horizontal="left" wrapText="1"/>
    </xf>
    <xf numFmtId="0" fontId="5" fillId="0" borderId="0" xfId="0" applyFont="1" applyAlignment="1">
      <alignment horizontal="center" vertical="center"/>
    </xf>
    <xf numFmtId="0" fontId="10" fillId="2" borderId="5" xfId="0" applyFont="1" applyFill="1" applyBorder="1" applyAlignment="1">
      <alignment horizontal="center" wrapText="1"/>
    </xf>
    <xf numFmtId="0" fontId="7" fillId="2" borderId="9" xfId="0" applyFont="1" applyFill="1" applyBorder="1" applyAlignment="1">
      <alignment horizontal="center"/>
    </xf>
    <xf numFmtId="0" fontId="7" fillId="2" borderId="10" xfId="0" applyFont="1" applyFill="1" applyBorder="1" applyAlignment="1">
      <alignment horizontal="center"/>
    </xf>
    <xf numFmtId="0" fontId="12" fillId="6" borderId="7" xfId="0" applyFont="1" applyFill="1" applyBorder="1" applyAlignment="1">
      <alignment horizontal="center" vertical="center" wrapText="1"/>
    </xf>
    <xf numFmtId="0" fontId="12" fillId="6" borderId="7"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xf>
    <xf numFmtId="0" fontId="12" fillId="6" borderId="13" xfId="0" applyFont="1" applyFill="1" applyBorder="1" applyAlignment="1">
      <alignment horizontal="center"/>
    </xf>
    <xf numFmtId="0" fontId="12" fillId="6" borderId="14" xfId="0" applyFont="1" applyFill="1" applyBorder="1" applyAlignment="1">
      <alignment horizontal="center"/>
    </xf>
    <xf numFmtId="0" fontId="0" fillId="2" borderId="29"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5" fillId="2" borderId="20"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0" fontId="5" fillId="2" borderId="23" xfId="0" applyFont="1" applyFill="1" applyBorder="1" applyAlignment="1">
      <alignment horizontal="center"/>
    </xf>
    <xf numFmtId="0" fontId="5" fillId="2" borderId="0" xfId="0" applyFont="1" applyFill="1" applyAlignment="1">
      <alignment horizontal="center"/>
    </xf>
    <xf numFmtId="0" fontId="5" fillId="2" borderId="24" xfId="0" applyFont="1" applyFill="1" applyBorder="1" applyAlignment="1">
      <alignment horizontal="center"/>
    </xf>
    <xf numFmtId="0" fontId="10" fillId="2" borderId="23" xfId="0" applyFont="1" applyFill="1" applyBorder="1" applyAlignment="1">
      <alignment horizontal="center" wrapText="1"/>
    </xf>
    <xf numFmtId="0" fontId="10" fillId="2" borderId="0" xfId="0" applyFont="1" applyFill="1" applyAlignment="1">
      <alignment horizontal="center" wrapText="1"/>
    </xf>
    <xf numFmtId="0" fontId="10" fillId="2" borderId="24" xfId="0" applyFont="1" applyFill="1" applyBorder="1" applyAlignment="1">
      <alignment horizontal="center" wrapText="1"/>
    </xf>
    <xf numFmtId="0" fontId="15" fillId="2" borderId="0" xfId="0" applyFont="1" applyFill="1" applyAlignment="1">
      <alignment horizontal="center"/>
    </xf>
    <xf numFmtId="0" fontId="17" fillId="2" borderId="10"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5" xfId="0" applyFont="1" applyFill="1" applyBorder="1" applyAlignment="1">
      <alignment horizontal="center" vertical="center" wrapText="1"/>
    </xf>
    <xf numFmtId="0" fontId="0" fillId="2" borderId="10" xfId="0" applyFill="1" applyBorder="1" applyAlignment="1">
      <alignment horizontal="center" vertical="center"/>
    </xf>
    <xf numFmtId="0" fontId="15" fillId="2" borderId="27" xfId="0" applyFont="1" applyFill="1" applyBorder="1" applyAlignment="1">
      <alignment horizontal="center"/>
    </xf>
    <xf numFmtId="0" fontId="18" fillId="2" borderId="10" xfId="0" applyFont="1" applyFill="1" applyBorder="1" applyAlignment="1">
      <alignment horizontal="center" vertical="center"/>
    </xf>
    <xf numFmtId="0" fontId="18" fillId="2" borderId="0" xfId="0" applyFont="1" applyFill="1" applyAlignment="1">
      <alignment horizontal="center" vertical="center"/>
    </xf>
    <xf numFmtId="0" fontId="18" fillId="2" borderId="5" xfId="0" applyFont="1" applyFill="1" applyBorder="1" applyAlignment="1">
      <alignment horizontal="center" vertical="center"/>
    </xf>
    <xf numFmtId="0" fontId="10" fillId="0" borderId="11" xfId="0" applyFont="1" applyBorder="1" applyAlignment="1">
      <alignment horizontal="left"/>
    </xf>
    <xf numFmtId="0" fontId="10" fillId="0" borderId="16" xfId="0" applyFont="1" applyBorder="1" applyAlignment="1">
      <alignment horizontal="left"/>
    </xf>
    <xf numFmtId="0" fontId="17" fillId="0" borderId="11" xfId="0" applyFont="1" applyBorder="1" applyAlignment="1">
      <alignment horizontal="left" vertical="top" wrapText="1"/>
    </xf>
    <xf numFmtId="0" fontId="17" fillId="0" borderId="16" xfId="0" applyFont="1" applyBorder="1" applyAlignment="1">
      <alignment horizontal="left" vertical="top" wrapText="1"/>
    </xf>
    <xf numFmtId="0" fontId="17" fillId="0" borderId="11" xfId="0" applyFont="1" applyBorder="1" applyAlignment="1">
      <alignment horizontal="left" wrapText="1"/>
    </xf>
    <xf numFmtId="0" fontId="17" fillId="0" borderId="16" xfId="0" applyFont="1" applyBorder="1" applyAlignment="1">
      <alignment horizontal="left" wrapText="1"/>
    </xf>
    <xf numFmtId="0" fontId="17" fillId="0" borderId="7" xfId="0" applyFont="1" applyBorder="1" applyAlignment="1">
      <alignment horizontal="left" wrapText="1"/>
    </xf>
    <xf numFmtId="0" fontId="22" fillId="2" borderId="0" xfId="0" applyFont="1" applyFill="1" applyAlignment="1">
      <alignment horizontal="center" vertical="center"/>
    </xf>
    <xf numFmtId="0" fontId="10" fillId="6" borderId="7" xfId="0" applyFont="1" applyFill="1" applyBorder="1" applyAlignment="1">
      <alignment horizontal="center" vertical="center" wrapText="1"/>
    </xf>
    <xf numFmtId="0" fontId="10" fillId="6" borderId="7" xfId="0" applyFont="1" applyFill="1" applyBorder="1" applyAlignment="1">
      <alignment horizontal="center" vertical="center"/>
    </xf>
    <xf numFmtId="0" fontId="10" fillId="6" borderId="7" xfId="0" applyFont="1" applyFill="1" applyBorder="1" applyAlignment="1">
      <alignment horizont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3" xfId="0" applyFont="1" applyFill="1" applyBorder="1" applyAlignment="1">
      <alignment horizontal="center" vertical="center"/>
    </xf>
    <xf numFmtId="0" fontId="26" fillId="2" borderId="3" xfId="0" applyFont="1" applyFill="1" applyBorder="1" applyAlignment="1">
      <alignment horizontal="center"/>
    </xf>
    <xf numFmtId="0" fontId="26" fillId="2" borderId="0" xfId="0" applyFont="1" applyFill="1" applyAlignment="1">
      <alignment horizontal="center"/>
    </xf>
    <xf numFmtId="0" fontId="26" fillId="2" borderId="34" xfId="0" applyFont="1" applyFill="1" applyBorder="1" applyAlignment="1">
      <alignment horizontal="center"/>
    </xf>
    <xf numFmtId="0" fontId="27" fillId="2" borderId="3" xfId="0" applyFont="1" applyFill="1" applyBorder="1" applyAlignment="1">
      <alignment horizontal="center" wrapText="1"/>
    </xf>
    <xf numFmtId="0" fontId="27" fillId="2" borderId="0" xfId="0" applyFont="1" applyFill="1" applyAlignment="1">
      <alignment horizontal="center" wrapText="1"/>
    </xf>
    <xf numFmtId="0" fontId="27" fillId="2" borderId="34" xfId="0" applyFont="1" applyFill="1" applyBorder="1" applyAlignment="1">
      <alignment horizontal="center" wrapText="1"/>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0" fillId="2" borderId="29" xfId="0" applyFill="1" applyBorder="1" applyAlignment="1">
      <alignment horizontal="center"/>
    </xf>
    <xf numFmtId="0" fontId="0" fillId="2" borderId="0" xfId="0" applyFill="1" applyAlignment="1">
      <alignment horizontal="center"/>
    </xf>
    <xf numFmtId="0" fontId="0" fillId="2" borderId="27" xfId="0" applyFill="1" applyBorder="1" applyAlignment="1">
      <alignment horizont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3"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Alignment="1">
      <alignment horizontal="center" vertical="center"/>
    </xf>
    <xf numFmtId="0" fontId="26" fillId="0" borderId="34" xfId="0" applyFont="1" applyBorder="1" applyAlignment="1">
      <alignment horizontal="center" vertical="center"/>
    </xf>
    <xf numFmtId="0" fontId="26" fillId="0" borderId="3" xfId="0" applyFont="1" applyBorder="1" applyAlignment="1">
      <alignment horizontal="center" vertical="center" wrapText="1"/>
    </xf>
    <xf numFmtId="0" fontId="26" fillId="0" borderId="0" xfId="0" applyFont="1" applyAlignment="1">
      <alignment horizontal="center" vertical="center" wrapText="1"/>
    </xf>
    <xf numFmtId="0" fontId="26" fillId="0" borderId="34" xfId="0" applyFont="1" applyBorder="1" applyAlignment="1">
      <alignment horizontal="center" vertical="center" wrapText="1"/>
    </xf>
    <xf numFmtId="0" fontId="29" fillId="2" borderId="0" xfId="0" applyFont="1" applyFill="1" applyAlignment="1">
      <alignment horizontal="left" vertical="top" wrapText="1"/>
    </xf>
    <xf numFmtId="0" fontId="0" fillId="2" borderId="5" xfId="0" applyFill="1" applyBorder="1" applyAlignment="1">
      <alignment horizontal="center" vertical="center"/>
    </xf>
    <xf numFmtId="0" fontId="0" fillId="11" borderId="42" xfId="0" applyFill="1" applyBorder="1" applyAlignment="1">
      <alignment horizontal="center" vertical="center" wrapText="1"/>
    </xf>
    <xf numFmtId="0" fontId="0" fillId="11" borderId="43" xfId="0" applyFill="1" applyBorder="1" applyAlignment="1">
      <alignment horizontal="center" vertical="center" wrapText="1"/>
    </xf>
    <xf numFmtId="0" fontId="0" fillId="11" borderId="44" xfId="0" applyFill="1" applyBorder="1" applyAlignment="1">
      <alignment horizontal="center" vertical="center" wrapText="1"/>
    </xf>
    <xf numFmtId="0" fontId="0" fillId="2" borderId="28" xfId="0" applyFill="1" applyBorder="1" applyAlignment="1">
      <alignment horizontal="center" vertical="center"/>
    </xf>
    <xf numFmtId="0" fontId="3" fillId="2" borderId="0" xfId="0" applyFont="1" applyFill="1" applyAlignment="1">
      <alignment horizontal="center"/>
    </xf>
    <xf numFmtId="0" fontId="0" fillId="14" borderId="42" xfId="0" applyFill="1" applyBorder="1" applyAlignment="1">
      <alignment horizontal="center" vertical="center" textRotation="90"/>
    </xf>
    <xf numFmtId="0" fontId="0" fillId="14" borderId="43" xfId="0" applyFill="1" applyBorder="1" applyAlignment="1">
      <alignment horizontal="center" vertical="center" textRotation="90"/>
    </xf>
    <xf numFmtId="0" fontId="0" fillId="14" borderId="49" xfId="0" applyFill="1" applyBorder="1" applyAlignment="1">
      <alignment horizontal="center" vertical="center" textRotation="90"/>
    </xf>
    <xf numFmtId="0" fontId="35" fillId="2" borderId="0" xfId="0" applyFont="1" applyFill="1" applyAlignment="1">
      <alignment horizontal="center"/>
    </xf>
    <xf numFmtId="0" fontId="0" fillId="2" borderId="0" xfId="0" applyFill="1" applyAlignment="1">
      <alignment horizontal="left" vertical="center"/>
    </xf>
    <xf numFmtId="0" fontId="3" fillId="7" borderId="9" xfId="0" applyFont="1" applyFill="1" applyBorder="1" applyAlignment="1">
      <alignment horizontal="center" vertical="center"/>
    </xf>
    <xf numFmtId="0" fontId="3" fillId="16" borderId="10" xfId="0" applyFont="1" applyFill="1" applyBorder="1" applyAlignment="1">
      <alignment horizontal="center" vertical="center"/>
    </xf>
    <xf numFmtId="0" fontId="3" fillId="16" borderId="5" xfId="0" applyFont="1" applyFill="1" applyBorder="1" applyAlignment="1">
      <alignment horizontal="center" vertical="center"/>
    </xf>
    <xf numFmtId="0" fontId="0" fillId="2" borderId="45" xfId="0" applyFill="1" applyBorder="1" applyAlignment="1">
      <alignment horizontal="center" vertical="center"/>
    </xf>
    <xf numFmtId="0" fontId="0" fillId="2" borderId="47" xfId="0" applyFill="1" applyBorder="1" applyAlignment="1">
      <alignment horizontal="center" vertical="center"/>
    </xf>
    <xf numFmtId="0" fontId="0" fillId="13" borderId="10" xfId="0" applyFill="1" applyBorder="1" applyAlignment="1">
      <alignment horizontal="center" vertical="center"/>
    </xf>
    <xf numFmtId="0" fontId="0" fillId="13" borderId="45" xfId="0" applyFill="1" applyBorder="1" applyAlignment="1">
      <alignment horizontal="center" vertical="center"/>
    </xf>
    <xf numFmtId="0" fontId="0" fillId="13" borderId="0" xfId="0" applyFill="1" applyAlignment="1">
      <alignment horizontal="center" vertical="center"/>
    </xf>
    <xf numFmtId="0" fontId="0" fillId="13" borderId="27" xfId="0" applyFill="1" applyBorder="1" applyAlignment="1">
      <alignment horizontal="center" vertical="center"/>
    </xf>
    <xf numFmtId="0" fontId="27" fillId="2" borderId="29" xfId="0" applyFont="1" applyFill="1" applyBorder="1" applyAlignment="1">
      <alignment horizontal="center"/>
    </xf>
    <xf numFmtId="0" fontId="27" fillId="2" borderId="0" xfId="0" applyFont="1" applyFill="1" applyAlignment="1">
      <alignment horizontal="center"/>
    </xf>
    <xf numFmtId="0" fontId="27" fillId="2" borderId="27" xfId="0" applyFont="1" applyFill="1" applyBorder="1" applyAlignment="1">
      <alignment horizontal="center"/>
    </xf>
    <xf numFmtId="0" fontId="0" fillId="2" borderId="28" xfId="0" applyFill="1" applyBorder="1" applyAlignment="1">
      <alignment horizontal="center"/>
    </xf>
    <xf numFmtId="0" fontId="0" fillId="2" borderId="10" xfId="0" applyFill="1" applyBorder="1" applyAlignment="1">
      <alignment horizontal="center"/>
    </xf>
    <xf numFmtId="0" fontId="0" fillId="2" borderId="45" xfId="0" applyFill="1" applyBorder="1" applyAlignment="1">
      <alignment horizontal="center"/>
    </xf>
    <xf numFmtId="0" fontId="3" fillId="2" borderId="29" xfId="0" applyFont="1" applyFill="1" applyBorder="1" applyAlignment="1">
      <alignment horizontal="center"/>
    </xf>
    <xf numFmtId="0" fontId="3" fillId="2" borderId="27" xfId="0" applyFont="1" applyFill="1" applyBorder="1" applyAlignment="1">
      <alignment horizontal="center"/>
    </xf>
    <xf numFmtId="0" fontId="0" fillId="15" borderId="25" xfId="0" applyFill="1" applyBorder="1" applyAlignment="1">
      <alignment horizontal="center" vertical="center" wrapText="1"/>
    </xf>
    <xf numFmtId="0" fontId="0" fillId="15" borderId="26" xfId="0" applyFill="1" applyBorder="1" applyAlignment="1">
      <alignment horizontal="center" vertical="center" wrapText="1"/>
    </xf>
    <xf numFmtId="0" fontId="0" fillId="15" borderId="35" xfId="0" applyFill="1" applyBorder="1" applyAlignment="1">
      <alignment horizontal="center" vertical="center" wrapText="1"/>
    </xf>
    <xf numFmtId="0" fontId="0" fillId="13" borderId="5" xfId="0" applyFill="1" applyBorder="1" applyAlignment="1">
      <alignment horizontal="center" vertical="center"/>
    </xf>
    <xf numFmtId="0" fontId="0" fillId="13" borderId="47" xfId="0" applyFill="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3" xfId="0" applyFont="1" applyBorder="1" applyAlignment="1">
      <alignment horizontal="center" vertical="center"/>
    </xf>
    <xf numFmtId="0" fontId="25" fillId="0" borderId="3" xfId="0" applyFont="1" applyBorder="1" applyAlignment="1">
      <alignment horizontal="center" vertical="center"/>
    </xf>
    <xf numFmtId="0" fontId="25" fillId="0" borderId="0" xfId="0" applyFont="1" applyAlignment="1">
      <alignment horizontal="center" vertical="center"/>
    </xf>
    <xf numFmtId="0" fontId="25" fillId="0" borderId="34" xfId="0" applyFont="1" applyBorder="1" applyAlignment="1">
      <alignment horizontal="center" vertical="center"/>
    </xf>
    <xf numFmtId="0" fontId="25" fillId="2" borderId="3" xfId="0" applyFont="1" applyFill="1" applyBorder="1" applyAlignment="1">
      <alignment horizontal="center"/>
    </xf>
    <xf numFmtId="0" fontId="25" fillId="2" borderId="0" xfId="0" applyFont="1" applyFill="1" applyAlignment="1">
      <alignment horizontal="center"/>
    </xf>
    <xf numFmtId="0" fontId="25" fillId="2" borderId="34" xfId="0" applyFont="1" applyFill="1" applyBorder="1" applyAlignment="1">
      <alignment horizontal="center"/>
    </xf>
    <xf numFmtId="0" fontId="16" fillId="2" borderId="0" xfId="0" applyFont="1" applyFill="1" applyAlignment="1">
      <alignment horizontal="center"/>
    </xf>
    <xf numFmtId="0" fontId="0" fillId="2" borderId="26" xfId="0" applyFill="1" applyBorder="1" applyAlignment="1">
      <alignment horizontal="center" textRotation="90"/>
    </xf>
    <xf numFmtId="0" fontId="0" fillId="7" borderId="11" xfId="0" applyFill="1" applyBorder="1" applyAlignment="1">
      <alignment horizontal="center"/>
    </xf>
    <xf numFmtId="0" fontId="0" fillId="7" borderId="9" xfId="0" applyFill="1" applyBorder="1" applyAlignment="1">
      <alignment horizontal="center"/>
    </xf>
    <xf numFmtId="0" fontId="0" fillId="7" borderId="16" xfId="0" applyFill="1" applyBorder="1" applyAlignment="1">
      <alignment horizontal="center"/>
    </xf>
    <xf numFmtId="0" fontId="0" fillId="16" borderId="28" xfId="0" applyFill="1" applyBorder="1" applyAlignment="1">
      <alignment horizontal="center" vertical="center"/>
    </xf>
    <xf numFmtId="0" fontId="0" fillId="16" borderId="10" xfId="0" applyFill="1" applyBorder="1" applyAlignment="1">
      <alignment horizontal="center" vertical="center"/>
    </xf>
    <xf numFmtId="0" fontId="0" fillId="16" borderId="45" xfId="0" applyFill="1" applyBorder="1" applyAlignment="1">
      <alignment horizontal="center" vertical="center"/>
    </xf>
    <xf numFmtId="0" fontId="3" fillId="17" borderId="29" xfId="0" applyFont="1" applyFill="1" applyBorder="1" applyAlignment="1">
      <alignment horizontal="center" vertical="top"/>
    </xf>
    <xf numFmtId="0" fontId="3" fillId="17" borderId="0" xfId="0" applyFont="1" applyFill="1" applyAlignment="1">
      <alignment horizontal="center" vertical="top"/>
    </xf>
    <xf numFmtId="0" fontId="3" fillId="17" borderId="27" xfId="0" applyFont="1" applyFill="1" applyBorder="1" applyAlignment="1">
      <alignment horizontal="center" vertical="top"/>
    </xf>
    <xf numFmtId="0" fontId="3" fillId="17" borderId="46" xfId="0" applyFont="1" applyFill="1" applyBorder="1" applyAlignment="1">
      <alignment horizontal="center" vertical="top"/>
    </xf>
    <xf numFmtId="0" fontId="3" fillId="17" borderId="5" xfId="0" applyFont="1" applyFill="1" applyBorder="1" applyAlignment="1">
      <alignment horizontal="center" vertical="top"/>
    </xf>
    <xf numFmtId="0" fontId="3" fillId="17" borderId="47" xfId="0" applyFont="1" applyFill="1" applyBorder="1" applyAlignment="1">
      <alignment horizontal="center" vertical="top"/>
    </xf>
    <xf numFmtId="0" fontId="0" fillId="15" borderId="11" xfId="0" applyFill="1" applyBorder="1" applyAlignment="1">
      <alignment horizontal="center" vertical="center"/>
    </xf>
    <xf numFmtId="0" fontId="0" fillId="15" borderId="9" xfId="0" applyFill="1" applyBorder="1" applyAlignment="1">
      <alignment horizontal="center" vertical="center"/>
    </xf>
    <xf numFmtId="0" fontId="0" fillId="15" borderId="16" xfId="0" applyFill="1" applyBorder="1" applyAlignment="1">
      <alignment horizontal="center" vertical="center"/>
    </xf>
    <xf numFmtId="0" fontId="0" fillId="0" borderId="29" xfId="0" applyBorder="1" applyAlignment="1">
      <alignment horizontal="center"/>
    </xf>
    <xf numFmtId="0" fontId="0" fillId="0" borderId="0" xfId="0" applyAlignment="1">
      <alignment horizontal="center"/>
    </xf>
    <xf numFmtId="0" fontId="0" fillId="0" borderId="27" xfId="0" applyBorder="1" applyAlignment="1">
      <alignment horizontal="center"/>
    </xf>
    <xf numFmtId="0" fontId="36" fillId="2" borderId="1" xfId="0" applyFont="1" applyFill="1" applyBorder="1" applyAlignment="1">
      <alignment horizontal="center" vertical="center"/>
    </xf>
    <xf numFmtId="0" fontId="36" fillId="2" borderId="2" xfId="0" applyFont="1" applyFill="1" applyBorder="1" applyAlignment="1">
      <alignment horizontal="center" vertical="center"/>
    </xf>
    <xf numFmtId="0" fontId="36" fillId="2" borderId="33" xfId="0" applyFont="1" applyFill="1" applyBorder="1" applyAlignment="1">
      <alignment horizontal="center" vertical="center"/>
    </xf>
    <xf numFmtId="0" fontId="36" fillId="2" borderId="3" xfId="0" applyFont="1" applyFill="1" applyBorder="1" applyAlignment="1">
      <alignment horizontal="center" vertical="center"/>
    </xf>
    <xf numFmtId="0" fontId="36" fillId="2" borderId="0" xfId="0" applyFont="1" applyFill="1" applyAlignment="1">
      <alignment horizontal="center" vertical="center"/>
    </xf>
    <xf numFmtId="0" fontId="36" fillId="2" borderId="34" xfId="0" applyFont="1" applyFill="1" applyBorder="1" applyAlignment="1">
      <alignment horizontal="center" vertical="center"/>
    </xf>
    <xf numFmtId="0" fontId="26" fillId="2" borderId="3" xfId="0" applyFont="1" applyFill="1" applyBorder="1" applyAlignment="1">
      <alignment horizontal="center" vertical="center" wrapText="1"/>
    </xf>
    <xf numFmtId="0" fontId="26" fillId="2" borderId="0" xfId="0" applyFont="1" applyFill="1" applyAlignment="1">
      <alignment horizontal="center" vertical="center" wrapText="1"/>
    </xf>
    <xf numFmtId="0" fontId="26" fillId="2" borderId="34" xfId="0" applyFont="1" applyFill="1" applyBorder="1" applyAlignment="1">
      <alignment horizontal="center" vertical="center" wrapText="1"/>
    </xf>
    <xf numFmtId="0" fontId="37" fillId="2" borderId="3" xfId="0" applyFont="1" applyFill="1" applyBorder="1" applyAlignment="1">
      <alignment horizontal="center"/>
    </xf>
    <xf numFmtId="0" fontId="37" fillId="2" borderId="0" xfId="0" applyFont="1" applyFill="1" applyAlignment="1">
      <alignment horizontal="center"/>
    </xf>
    <xf numFmtId="0" fontId="37" fillId="2" borderId="34" xfId="0" applyFont="1" applyFill="1" applyBorder="1" applyAlignment="1">
      <alignment horizontal="center"/>
    </xf>
    <xf numFmtId="0" fontId="0" fillId="2" borderId="0" xfId="0" applyFill="1" applyAlignment="1">
      <alignment horizontal="center" vertical="center" wrapText="1"/>
    </xf>
    <xf numFmtId="0" fontId="26" fillId="2" borderId="1"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33" xfId="0" applyFont="1" applyFill="1" applyBorder="1" applyAlignment="1">
      <alignment horizontal="center" vertical="center"/>
    </xf>
    <xf numFmtId="0" fontId="0" fillId="2" borderId="3" xfId="0" applyFill="1" applyBorder="1" applyAlignment="1">
      <alignment horizontal="center"/>
    </xf>
    <xf numFmtId="0" fontId="0" fillId="2" borderId="34" xfId="0" applyFill="1" applyBorder="1" applyAlignment="1">
      <alignment horizontal="center"/>
    </xf>
    <xf numFmtId="0" fontId="0" fillId="2" borderId="3" xfId="0" applyFill="1" applyBorder="1" applyAlignment="1">
      <alignment horizontal="center" wrapText="1"/>
    </xf>
    <xf numFmtId="0" fontId="0" fillId="2" borderId="0" xfId="0" applyFill="1" applyAlignment="1">
      <alignment horizontal="center" wrapText="1"/>
    </xf>
    <xf numFmtId="0" fontId="0" fillId="2" borderId="34" xfId="0" applyFill="1" applyBorder="1" applyAlignment="1">
      <alignment horizontal="center" wrapText="1"/>
    </xf>
    <xf numFmtId="0" fontId="3" fillId="2" borderId="3" xfId="0" applyFont="1" applyFill="1" applyBorder="1" applyAlignment="1">
      <alignment horizontal="center"/>
    </xf>
    <xf numFmtId="0" fontId="3" fillId="2" borderId="34" xfId="0" applyFont="1" applyFill="1" applyBorder="1" applyAlignment="1">
      <alignment horizontal="center"/>
    </xf>
    <xf numFmtId="0" fontId="2" fillId="2" borderId="0" xfId="0" applyFont="1" applyFill="1" applyAlignment="1">
      <alignment horizontal="center"/>
    </xf>
    <xf numFmtId="0" fontId="3" fillId="2" borderId="0" xfId="0" applyFont="1" applyFill="1" applyAlignment="1">
      <alignment horizontal="center" vertical="center" textRotation="90" wrapText="1"/>
    </xf>
    <xf numFmtId="0" fontId="0" fillId="2" borderId="0" xfId="0" applyFill="1" applyAlignment="1">
      <alignment horizontal="center" vertical="center" textRotation="90" wrapText="1"/>
    </xf>
    <xf numFmtId="0" fontId="0" fillId="15" borderId="26" xfId="0" applyFill="1" applyBorder="1" applyAlignment="1">
      <alignment horizontal="center" vertical="center" textRotation="90" wrapText="1"/>
    </xf>
    <xf numFmtId="0" fontId="3" fillId="2" borderId="10" xfId="0" applyFont="1" applyFill="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3" fillId="0" borderId="34" xfId="0" applyFont="1" applyBorder="1" applyAlignment="1">
      <alignment horizontal="center"/>
    </xf>
    <xf numFmtId="0" fontId="3" fillId="0" borderId="3" xfId="0" applyFont="1" applyBorder="1" applyAlignment="1">
      <alignment horizontal="center" wrapText="1"/>
    </xf>
    <xf numFmtId="0" fontId="3" fillId="0" borderId="0" xfId="0" applyFont="1" applyAlignment="1">
      <alignment horizontal="center" wrapText="1"/>
    </xf>
    <xf numFmtId="0" fontId="3" fillId="0" borderId="34" xfId="0" applyFont="1" applyBorder="1" applyAlignment="1">
      <alignment horizontal="center" wrapText="1"/>
    </xf>
    <xf numFmtId="0" fontId="40" fillId="2" borderId="3" xfId="0" applyFont="1" applyFill="1" applyBorder="1" applyAlignment="1">
      <alignment horizontal="center"/>
    </xf>
    <xf numFmtId="0" fontId="40" fillId="2" borderId="0" xfId="0" applyFont="1" applyFill="1" applyAlignment="1">
      <alignment horizontal="center"/>
    </xf>
    <xf numFmtId="0" fontId="40" fillId="2" borderId="34" xfId="0" applyFont="1" applyFill="1" applyBorder="1" applyAlignment="1">
      <alignment horizontal="center"/>
    </xf>
    <xf numFmtId="0" fontId="3" fillId="0" borderId="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3" fillId="15" borderId="9" xfId="0" applyFont="1" applyFill="1" applyBorder="1" applyAlignment="1">
      <alignment horizontal="center" vertical="center"/>
    </xf>
    <xf numFmtId="0" fontId="41" fillId="2" borderId="0" xfId="0" applyFont="1" applyFill="1"/>
    <xf numFmtId="165" fontId="42" fillId="2" borderId="0" xfId="1" applyNumberFormat="1" applyFont="1" applyFill="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1.png"/><Relationship Id="rId1" Type="http://schemas.openxmlformats.org/officeDocument/2006/relationships/image" Target="../media/image3.jpeg"/><Relationship Id="rId4"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jpeg"/><Relationship Id="rId1" Type="http://schemas.openxmlformats.org/officeDocument/2006/relationships/image" Target="../media/image1.png"/><Relationship Id="rId6" Type="http://schemas.openxmlformats.org/officeDocument/2006/relationships/image" Target="../media/image7.jpeg"/><Relationship Id="rId5" Type="http://schemas.openxmlformats.org/officeDocument/2006/relationships/image" Target="../media/image2.png"/><Relationship Id="rId4" Type="http://schemas.openxmlformats.org/officeDocument/2006/relationships/image" Target="../media/image6.jpeg"/></Relationships>
</file>

<file path=xl/drawings/_rels/drawing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279536</xdr:colOff>
      <xdr:row>0</xdr:row>
      <xdr:rowOff>107950</xdr:rowOff>
    </xdr:from>
    <xdr:to>
      <xdr:col>5</xdr:col>
      <xdr:colOff>863496</xdr:colOff>
      <xdr:row>3</xdr:row>
      <xdr:rowOff>59882</xdr:rowOff>
    </xdr:to>
    <xdr:pic>
      <xdr:nvPicPr>
        <xdr:cNvPr id="2" name="Picture 1">
          <a:extLst>
            <a:ext uri="{FF2B5EF4-FFF2-40B4-BE49-F238E27FC236}">
              <a16:creationId xmlns:a16="http://schemas.microsoft.com/office/drawing/2014/main" id="{CE149F9B-432C-4FF7-A9FB-810879E17EAE}"/>
            </a:ext>
          </a:extLst>
        </xdr:cNvPr>
        <xdr:cNvPicPr>
          <a:picLocks noChangeAspect="1"/>
        </xdr:cNvPicPr>
      </xdr:nvPicPr>
      <xdr:blipFill>
        <a:blip xmlns:r="http://schemas.openxmlformats.org/officeDocument/2006/relationships" r:embed="rId1"/>
        <a:stretch>
          <a:fillRect/>
        </a:stretch>
      </xdr:blipFill>
      <xdr:spPr>
        <a:xfrm>
          <a:off x="7108961" y="107950"/>
          <a:ext cx="583960" cy="523432"/>
        </a:xfrm>
        <a:prstGeom prst="rect">
          <a:avLst/>
        </a:prstGeom>
      </xdr:spPr>
    </xdr:pic>
    <xdr:clientData/>
  </xdr:twoCellAnchor>
  <xdr:twoCellAnchor editAs="oneCell">
    <xdr:from>
      <xdr:col>0</xdr:col>
      <xdr:colOff>131141</xdr:colOff>
      <xdr:row>0</xdr:row>
      <xdr:rowOff>75923</xdr:rowOff>
    </xdr:from>
    <xdr:to>
      <xdr:col>1</xdr:col>
      <xdr:colOff>371831</xdr:colOff>
      <xdr:row>3</xdr:row>
      <xdr:rowOff>72196</xdr:rowOff>
    </xdr:to>
    <xdr:pic>
      <xdr:nvPicPr>
        <xdr:cNvPr id="3" name="Picture 2">
          <a:extLst>
            <a:ext uri="{FF2B5EF4-FFF2-40B4-BE49-F238E27FC236}">
              <a16:creationId xmlns:a16="http://schemas.microsoft.com/office/drawing/2014/main" id="{C31A6587-37F0-43F9-BA9B-47DC880B2FF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1141" y="75923"/>
          <a:ext cx="686214" cy="567773"/>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393700</xdr:colOff>
      <xdr:row>0</xdr:row>
      <xdr:rowOff>57150</xdr:rowOff>
    </xdr:from>
    <xdr:to>
      <xdr:col>12</xdr:col>
      <xdr:colOff>545565</xdr:colOff>
      <xdr:row>3</xdr:row>
      <xdr:rowOff>101600</xdr:rowOff>
    </xdr:to>
    <xdr:pic>
      <xdr:nvPicPr>
        <xdr:cNvPr id="2" name="Picture 1">
          <a:extLst>
            <a:ext uri="{FF2B5EF4-FFF2-40B4-BE49-F238E27FC236}">
              <a16:creationId xmlns:a16="http://schemas.microsoft.com/office/drawing/2014/main" id="{B2902CDA-7E1E-498D-9E20-CBF3191A0740}"/>
            </a:ext>
          </a:extLst>
        </xdr:cNvPr>
        <xdr:cNvPicPr>
          <a:picLocks noChangeAspect="1"/>
        </xdr:cNvPicPr>
      </xdr:nvPicPr>
      <xdr:blipFill>
        <a:blip xmlns:r="http://schemas.openxmlformats.org/officeDocument/2006/relationships" r:embed="rId1"/>
        <a:stretch>
          <a:fillRect/>
        </a:stretch>
      </xdr:blipFill>
      <xdr:spPr>
        <a:xfrm>
          <a:off x="6565900" y="57150"/>
          <a:ext cx="761465" cy="520700"/>
        </a:xfrm>
        <a:prstGeom prst="rect">
          <a:avLst/>
        </a:prstGeom>
      </xdr:spPr>
    </xdr:pic>
    <xdr:clientData/>
  </xdr:twoCellAnchor>
  <xdr:twoCellAnchor editAs="oneCell">
    <xdr:from>
      <xdr:col>0</xdr:col>
      <xdr:colOff>0</xdr:colOff>
      <xdr:row>0</xdr:row>
      <xdr:rowOff>76201</xdr:rowOff>
    </xdr:from>
    <xdr:to>
      <xdr:col>1</xdr:col>
      <xdr:colOff>165100</xdr:colOff>
      <xdr:row>3</xdr:row>
      <xdr:rowOff>57150</xdr:rowOff>
    </xdr:to>
    <xdr:pic>
      <xdr:nvPicPr>
        <xdr:cNvPr id="3" name="Picture 2">
          <a:extLst>
            <a:ext uri="{FF2B5EF4-FFF2-40B4-BE49-F238E27FC236}">
              <a16:creationId xmlns:a16="http://schemas.microsoft.com/office/drawing/2014/main" id="{A7E9A92E-50F0-4517-8737-1CFF1814F58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1"/>
          <a:ext cx="774700" cy="457199"/>
        </a:xfrm>
        <a:prstGeom prst="rect">
          <a:avLst/>
        </a:prstGeom>
        <a:noFill/>
      </xdr:spPr>
    </xdr:pic>
    <xdr:clientData/>
  </xdr:twoCellAnchor>
  <xdr:twoCellAnchor>
    <xdr:from>
      <xdr:col>0</xdr:col>
      <xdr:colOff>127000</xdr:colOff>
      <xdr:row>18</xdr:row>
      <xdr:rowOff>48802</xdr:rowOff>
    </xdr:from>
    <xdr:to>
      <xdr:col>6</xdr:col>
      <xdr:colOff>112830</xdr:colOff>
      <xdr:row>29</xdr:row>
      <xdr:rowOff>107950</xdr:rowOff>
    </xdr:to>
    <xdr:sp macro="" textlink="">
      <xdr:nvSpPr>
        <xdr:cNvPr id="4" name="Freeform: Shape 3">
          <a:extLst>
            <a:ext uri="{FF2B5EF4-FFF2-40B4-BE49-F238E27FC236}">
              <a16:creationId xmlns:a16="http://schemas.microsoft.com/office/drawing/2014/main" id="{841A928B-1DC2-41B4-BBE3-FDBD81E4D63D}"/>
            </a:ext>
          </a:extLst>
        </xdr:cNvPr>
        <xdr:cNvSpPr/>
      </xdr:nvSpPr>
      <xdr:spPr>
        <a:xfrm>
          <a:off x="127000" y="4477927"/>
          <a:ext cx="3481505" cy="2154648"/>
        </a:xfrm>
        <a:custGeom>
          <a:avLst/>
          <a:gdLst>
            <a:gd name="connsiteX0" fmla="*/ 95250 w 3503730"/>
            <a:gd name="connsiteY0" fmla="*/ 236948 h 2084798"/>
            <a:gd name="connsiteX1" fmla="*/ 107950 w 3503730"/>
            <a:gd name="connsiteY1" fmla="*/ 205198 h 2084798"/>
            <a:gd name="connsiteX2" fmla="*/ 120650 w 3503730"/>
            <a:gd name="connsiteY2" fmla="*/ 167098 h 2084798"/>
            <a:gd name="connsiteX3" fmla="*/ 152400 w 3503730"/>
            <a:gd name="connsiteY3" fmla="*/ 128998 h 2084798"/>
            <a:gd name="connsiteX4" fmla="*/ 158750 w 3503730"/>
            <a:gd name="connsiteY4" fmla="*/ 109948 h 2084798"/>
            <a:gd name="connsiteX5" fmla="*/ 196850 w 3503730"/>
            <a:gd name="connsiteY5" fmla="*/ 90898 h 2084798"/>
            <a:gd name="connsiteX6" fmla="*/ 273050 w 3503730"/>
            <a:gd name="connsiteY6" fmla="*/ 46448 h 2084798"/>
            <a:gd name="connsiteX7" fmla="*/ 355600 w 3503730"/>
            <a:gd name="connsiteY7" fmla="*/ 33748 h 2084798"/>
            <a:gd name="connsiteX8" fmla="*/ 431800 w 3503730"/>
            <a:gd name="connsiteY8" fmla="*/ 21048 h 2084798"/>
            <a:gd name="connsiteX9" fmla="*/ 450850 w 3503730"/>
            <a:gd name="connsiteY9" fmla="*/ 14698 h 2084798"/>
            <a:gd name="connsiteX10" fmla="*/ 584200 w 3503730"/>
            <a:gd name="connsiteY10" fmla="*/ 8348 h 2084798"/>
            <a:gd name="connsiteX11" fmla="*/ 800100 w 3503730"/>
            <a:gd name="connsiteY11" fmla="*/ 8348 h 2084798"/>
            <a:gd name="connsiteX12" fmla="*/ 838200 w 3503730"/>
            <a:gd name="connsiteY12" fmla="*/ 14698 h 2084798"/>
            <a:gd name="connsiteX13" fmla="*/ 889000 w 3503730"/>
            <a:gd name="connsiteY13" fmla="*/ 21048 h 2084798"/>
            <a:gd name="connsiteX14" fmla="*/ 946150 w 3503730"/>
            <a:gd name="connsiteY14" fmla="*/ 33748 h 2084798"/>
            <a:gd name="connsiteX15" fmla="*/ 1009650 w 3503730"/>
            <a:gd name="connsiteY15" fmla="*/ 40098 h 2084798"/>
            <a:gd name="connsiteX16" fmla="*/ 1054100 w 3503730"/>
            <a:gd name="connsiteY16" fmla="*/ 52798 h 2084798"/>
            <a:gd name="connsiteX17" fmla="*/ 1079500 w 3503730"/>
            <a:gd name="connsiteY17" fmla="*/ 59148 h 2084798"/>
            <a:gd name="connsiteX18" fmla="*/ 1143000 w 3503730"/>
            <a:gd name="connsiteY18" fmla="*/ 84548 h 2084798"/>
            <a:gd name="connsiteX19" fmla="*/ 1206500 w 3503730"/>
            <a:gd name="connsiteY19" fmla="*/ 122648 h 2084798"/>
            <a:gd name="connsiteX20" fmla="*/ 1244600 w 3503730"/>
            <a:gd name="connsiteY20" fmla="*/ 141698 h 2084798"/>
            <a:gd name="connsiteX21" fmla="*/ 1276350 w 3503730"/>
            <a:gd name="connsiteY21" fmla="*/ 160748 h 2084798"/>
            <a:gd name="connsiteX22" fmla="*/ 1320800 w 3503730"/>
            <a:gd name="connsiteY22" fmla="*/ 173448 h 2084798"/>
            <a:gd name="connsiteX23" fmla="*/ 1377950 w 3503730"/>
            <a:gd name="connsiteY23" fmla="*/ 192498 h 2084798"/>
            <a:gd name="connsiteX24" fmla="*/ 1441450 w 3503730"/>
            <a:gd name="connsiteY24" fmla="*/ 230598 h 2084798"/>
            <a:gd name="connsiteX25" fmla="*/ 1479550 w 3503730"/>
            <a:gd name="connsiteY25" fmla="*/ 268698 h 2084798"/>
            <a:gd name="connsiteX26" fmla="*/ 1498600 w 3503730"/>
            <a:gd name="connsiteY26" fmla="*/ 287748 h 2084798"/>
            <a:gd name="connsiteX27" fmla="*/ 1543050 w 3503730"/>
            <a:gd name="connsiteY27" fmla="*/ 370298 h 2084798"/>
            <a:gd name="connsiteX28" fmla="*/ 1562100 w 3503730"/>
            <a:gd name="connsiteY28" fmla="*/ 402048 h 2084798"/>
            <a:gd name="connsiteX29" fmla="*/ 1638300 w 3503730"/>
            <a:gd name="connsiteY29" fmla="*/ 459198 h 2084798"/>
            <a:gd name="connsiteX30" fmla="*/ 1733550 w 3503730"/>
            <a:gd name="connsiteY30" fmla="*/ 478248 h 2084798"/>
            <a:gd name="connsiteX31" fmla="*/ 1758950 w 3503730"/>
            <a:gd name="connsiteY31" fmla="*/ 484598 h 2084798"/>
            <a:gd name="connsiteX32" fmla="*/ 1816100 w 3503730"/>
            <a:gd name="connsiteY32" fmla="*/ 497298 h 2084798"/>
            <a:gd name="connsiteX33" fmla="*/ 1828800 w 3503730"/>
            <a:gd name="connsiteY33" fmla="*/ 516348 h 2084798"/>
            <a:gd name="connsiteX34" fmla="*/ 1847850 w 3503730"/>
            <a:gd name="connsiteY34" fmla="*/ 535398 h 2084798"/>
            <a:gd name="connsiteX35" fmla="*/ 1873250 w 3503730"/>
            <a:gd name="connsiteY35" fmla="*/ 605248 h 2084798"/>
            <a:gd name="connsiteX36" fmla="*/ 1879600 w 3503730"/>
            <a:gd name="connsiteY36" fmla="*/ 624298 h 2084798"/>
            <a:gd name="connsiteX37" fmla="*/ 1911350 w 3503730"/>
            <a:gd name="connsiteY37" fmla="*/ 687798 h 2084798"/>
            <a:gd name="connsiteX38" fmla="*/ 1943100 w 3503730"/>
            <a:gd name="connsiteY38" fmla="*/ 700498 h 2084798"/>
            <a:gd name="connsiteX39" fmla="*/ 1962150 w 3503730"/>
            <a:gd name="connsiteY39" fmla="*/ 713198 h 2084798"/>
            <a:gd name="connsiteX40" fmla="*/ 2006600 w 3503730"/>
            <a:gd name="connsiteY40" fmla="*/ 719548 h 2084798"/>
            <a:gd name="connsiteX41" fmla="*/ 2032000 w 3503730"/>
            <a:gd name="connsiteY41" fmla="*/ 725898 h 2084798"/>
            <a:gd name="connsiteX42" fmla="*/ 2089150 w 3503730"/>
            <a:gd name="connsiteY42" fmla="*/ 738598 h 2084798"/>
            <a:gd name="connsiteX43" fmla="*/ 2120900 w 3503730"/>
            <a:gd name="connsiteY43" fmla="*/ 776698 h 2084798"/>
            <a:gd name="connsiteX44" fmla="*/ 2139950 w 3503730"/>
            <a:gd name="connsiteY44" fmla="*/ 833848 h 2084798"/>
            <a:gd name="connsiteX45" fmla="*/ 2152650 w 3503730"/>
            <a:gd name="connsiteY45" fmla="*/ 865598 h 2084798"/>
            <a:gd name="connsiteX46" fmla="*/ 2165350 w 3503730"/>
            <a:gd name="connsiteY46" fmla="*/ 903698 h 2084798"/>
            <a:gd name="connsiteX47" fmla="*/ 2222500 w 3503730"/>
            <a:gd name="connsiteY47" fmla="*/ 935448 h 2084798"/>
            <a:gd name="connsiteX48" fmla="*/ 2260600 w 3503730"/>
            <a:gd name="connsiteY48" fmla="*/ 954498 h 2084798"/>
            <a:gd name="connsiteX49" fmla="*/ 2336800 w 3503730"/>
            <a:gd name="connsiteY49" fmla="*/ 941798 h 2084798"/>
            <a:gd name="connsiteX50" fmla="*/ 2400300 w 3503730"/>
            <a:gd name="connsiteY50" fmla="*/ 916398 h 2084798"/>
            <a:gd name="connsiteX51" fmla="*/ 2476500 w 3503730"/>
            <a:gd name="connsiteY51" fmla="*/ 910048 h 2084798"/>
            <a:gd name="connsiteX52" fmla="*/ 2590800 w 3503730"/>
            <a:gd name="connsiteY52" fmla="*/ 916398 h 2084798"/>
            <a:gd name="connsiteX53" fmla="*/ 2622550 w 3503730"/>
            <a:gd name="connsiteY53" fmla="*/ 954498 h 2084798"/>
            <a:gd name="connsiteX54" fmla="*/ 2641600 w 3503730"/>
            <a:gd name="connsiteY54" fmla="*/ 960848 h 2084798"/>
            <a:gd name="connsiteX55" fmla="*/ 2705100 w 3503730"/>
            <a:gd name="connsiteY55" fmla="*/ 1005298 h 2084798"/>
            <a:gd name="connsiteX56" fmla="*/ 2755900 w 3503730"/>
            <a:gd name="connsiteY56" fmla="*/ 1043398 h 2084798"/>
            <a:gd name="connsiteX57" fmla="*/ 2774950 w 3503730"/>
            <a:gd name="connsiteY57" fmla="*/ 1075148 h 2084798"/>
            <a:gd name="connsiteX58" fmla="*/ 2787650 w 3503730"/>
            <a:gd name="connsiteY58" fmla="*/ 1208498 h 2084798"/>
            <a:gd name="connsiteX59" fmla="*/ 2901950 w 3503730"/>
            <a:gd name="connsiteY59" fmla="*/ 1195798 h 2084798"/>
            <a:gd name="connsiteX60" fmla="*/ 2927350 w 3503730"/>
            <a:gd name="connsiteY60" fmla="*/ 1183098 h 2084798"/>
            <a:gd name="connsiteX61" fmla="*/ 2965450 w 3503730"/>
            <a:gd name="connsiteY61" fmla="*/ 1144998 h 2084798"/>
            <a:gd name="connsiteX62" fmla="*/ 2978150 w 3503730"/>
            <a:gd name="connsiteY62" fmla="*/ 1125948 h 2084798"/>
            <a:gd name="connsiteX63" fmla="*/ 2997200 w 3503730"/>
            <a:gd name="connsiteY63" fmla="*/ 1119598 h 2084798"/>
            <a:gd name="connsiteX64" fmla="*/ 3079750 w 3503730"/>
            <a:gd name="connsiteY64" fmla="*/ 1081498 h 2084798"/>
            <a:gd name="connsiteX65" fmla="*/ 3136900 w 3503730"/>
            <a:gd name="connsiteY65" fmla="*/ 1062448 h 2084798"/>
            <a:gd name="connsiteX66" fmla="*/ 3187700 w 3503730"/>
            <a:gd name="connsiteY66" fmla="*/ 1049748 h 2084798"/>
            <a:gd name="connsiteX67" fmla="*/ 3257550 w 3503730"/>
            <a:gd name="connsiteY67" fmla="*/ 1043398 h 2084798"/>
            <a:gd name="connsiteX68" fmla="*/ 3441700 w 3503730"/>
            <a:gd name="connsiteY68" fmla="*/ 1144998 h 2084798"/>
            <a:gd name="connsiteX69" fmla="*/ 3460750 w 3503730"/>
            <a:gd name="connsiteY69" fmla="*/ 1195798 h 2084798"/>
            <a:gd name="connsiteX70" fmla="*/ 3467100 w 3503730"/>
            <a:gd name="connsiteY70" fmla="*/ 1233898 h 2084798"/>
            <a:gd name="connsiteX71" fmla="*/ 3473450 w 3503730"/>
            <a:gd name="connsiteY71" fmla="*/ 1252948 h 2084798"/>
            <a:gd name="connsiteX72" fmla="*/ 3467100 w 3503730"/>
            <a:gd name="connsiteY72" fmla="*/ 1386298 h 2084798"/>
            <a:gd name="connsiteX73" fmla="*/ 3479800 w 3503730"/>
            <a:gd name="connsiteY73" fmla="*/ 1538698 h 2084798"/>
            <a:gd name="connsiteX74" fmla="*/ 3486150 w 3503730"/>
            <a:gd name="connsiteY74" fmla="*/ 1608548 h 2084798"/>
            <a:gd name="connsiteX75" fmla="*/ 3409950 w 3503730"/>
            <a:gd name="connsiteY75" fmla="*/ 1678398 h 2084798"/>
            <a:gd name="connsiteX76" fmla="*/ 3359150 w 3503730"/>
            <a:gd name="connsiteY76" fmla="*/ 1697448 h 2084798"/>
            <a:gd name="connsiteX77" fmla="*/ 3340100 w 3503730"/>
            <a:gd name="connsiteY77" fmla="*/ 1722848 h 2084798"/>
            <a:gd name="connsiteX78" fmla="*/ 3314700 w 3503730"/>
            <a:gd name="connsiteY78" fmla="*/ 1735548 h 2084798"/>
            <a:gd name="connsiteX79" fmla="*/ 3251200 w 3503730"/>
            <a:gd name="connsiteY79" fmla="*/ 1773648 h 2084798"/>
            <a:gd name="connsiteX80" fmla="*/ 3155950 w 3503730"/>
            <a:gd name="connsiteY80" fmla="*/ 1824448 h 2084798"/>
            <a:gd name="connsiteX81" fmla="*/ 3117850 w 3503730"/>
            <a:gd name="connsiteY81" fmla="*/ 1837148 h 2084798"/>
            <a:gd name="connsiteX82" fmla="*/ 3028950 w 3503730"/>
            <a:gd name="connsiteY82" fmla="*/ 1881598 h 2084798"/>
            <a:gd name="connsiteX83" fmla="*/ 2787650 w 3503730"/>
            <a:gd name="connsiteY83" fmla="*/ 1887948 h 2084798"/>
            <a:gd name="connsiteX84" fmla="*/ 2762250 w 3503730"/>
            <a:gd name="connsiteY84" fmla="*/ 1900648 h 2084798"/>
            <a:gd name="connsiteX85" fmla="*/ 2730500 w 3503730"/>
            <a:gd name="connsiteY85" fmla="*/ 1919698 h 2084798"/>
            <a:gd name="connsiteX86" fmla="*/ 2711450 w 3503730"/>
            <a:gd name="connsiteY86" fmla="*/ 1926048 h 2084798"/>
            <a:gd name="connsiteX87" fmla="*/ 2686050 w 3503730"/>
            <a:gd name="connsiteY87" fmla="*/ 1938748 h 2084798"/>
            <a:gd name="connsiteX88" fmla="*/ 2654300 w 3503730"/>
            <a:gd name="connsiteY88" fmla="*/ 1945098 h 2084798"/>
            <a:gd name="connsiteX89" fmla="*/ 2432050 w 3503730"/>
            <a:gd name="connsiteY89" fmla="*/ 1926048 h 2084798"/>
            <a:gd name="connsiteX90" fmla="*/ 2387600 w 3503730"/>
            <a:gd name="connsiteY90" fmla="*/ 1906998 h 2084798"/>
            <a:gd name="connsiteX91" fmla="*/ 2343150 w 3503730"/>
            <a:gd name="connsiteY91" fmla="*/ 1894298 h 2084798"/>
            <a:gd name="connsiteX92" fmla="*/ 2324100 w 3503730"/>
            <a:gd name="connsiteY92" fmla="*/ 1887948 h 2084798"/>
            <a:gd name="connsiteX93" fmla="*/ 2222500 w 3503730"/>
            <a:gd name="connsiteY93" fmla="*/ 1894298 h 2084798"/>
            <a:gd name="connsiteX94" fmla="*/ 2165350 w 3503730"/>
            <a:gd name="connsiteY94" fmla="*/ 1919698 h 2084798"/>
            <a:gd name="connsiteX95" fmla="*/ 2038350 w 3503730"/>
            <a:gd name="connsiteY95" fmla="*/ 1951448 h 2084798"/>
            <a:gd name="connsiteX96" fmla="*/ 1866900 w 3503730"/>
            <a:gd name="connsiteY96" fmla="*/ 1945098 h 2084798"/>
            <a:gd name="connsiteX97" fmla="*/ 1758950 w 3503730"/>
            <a:gd name="connsiteY97" fmla="*/ 1919698 h 2084798"/>
            <a:gd name="connsiteX98" fmla="*/ 1619250 w 3503730"/>
            <a:gd name="connsiteY98" fmla="*/ 1951448 h 2084798"/>
            <a:gd name="connsiteX99" fmla="*/ 1466850 w 3503730"/>
            <a:gd name="connsiteY99" fmla="*/ 2002248 h 2084798"/>
            <a:gd name="connsiteX100" fmla="*/ 1365250 w 3503730"/>
            <a:gd name="connsiteY100" fmla="*/ 2021298 h 2084798"/>
            <a:gd name="connsiteX101" fmla="*/ 1295400 w 3503730"/>
            <a:gd name="connsiteY101" fmla="*/ 2059398 h 2084798"/>
            <a:gd name="connsiteX102" fmla="*/ 1206500 w 3503730"/>
            <a:gd name="connsiteY102" fmla="*/ 2084798 h 2084798"/>
            <a:gd name="connsiteX103" fmla="*/ 1098550 w 3503730"/>
            <a:gd name="connsiteY103" fmla="*/ 2065748 h 2084798"/>
            <a:gd name="connsiteX104" fmla="*/ 933450 w 3503730"/>
            <a:gd name="connsiteY104" fmla="*/ 1945098 h 2084798"/>
            <a:gd name="connsiteX105" fmla="*/ 908050 w 3503730"/>
            <a:gd name="connsiteY105" fmla="*/ 1926048 h 2084798"/>
            <a:gd name="connsiteX106" fmla="*/ 882650 w 3503730"/>
            <a:gd name="connsiteY106" fmla="*/ 1913348 h 2084798"/>
            <a:gd name="connsiteX107" fmla="*/ 869950 w 3503730"/>
            <a:gd name="connsiteY107" fmla="*/ 1887948 h 2084798"/>
            <a:gd name="connsiteX108" fmla="*/ 819150 w 3503730"/>
            <a:gd name="connsiteY108" fmla="*/ 1881598 h 2084798"/>
            <a:gd name="connsiteX109" fmla="*/ 679450 w 3503730"/>
            <a:gd name="connsiteY109" fmla="*/ 1862548 h 2084798"/>
            <a:gd name="connsiteX110" fmla="*/ 501650 w 3503730"/>
            <a:gd name="connsiteY110" fmla="*/ 1906998 h 2084798"/>
            <a:gd name="connsiteX111" fmla="*/ 457200 w 3503730"/>
            <a:gd name="connsiteY111" fmla="*/ 1932398 h 2084798"/>
            <a:gd name="connsiteX112" fmla="*/ 438150 w 3503730"/>
            <a:gd name="connsiteY112" fmla="*/ 1938748 h 2084798"/>
            <a:gd name="connsiteX113" fmla="*/ 425450 w 3503730"/>
            <a:gd name="connsiteY113" fmla="*/ 1964148 h 2084798"/>
            <a:gd name="connsiteX114" fmla="*/ 355600 w 3503730"/>
            <a:gd name="connsiteY114" fmla="*/ 1995898 h 2084798"/>
            <a:gd name="connsiteX115" fmla="*/ 254000 w 3503730"/>
            <a:gd name="connsiteY115" fmla="*/ 1989548 h 2084798"/>
            <a:gd name="connsiteX116" fmla="*/ 190500 w 3503730"/>
            <a:gd name="connsiteY116" fmla="*/ 1951448 h 2084798"/>
            <a:gd name="connsiteX117" fmla="*/ 133350 w 3503730"/>
            <a:gd name="connsiteY117" fmla="*/ 1906998 h 2084798"/>
            <a:gd name="connsiteX118" fmla="*/ 107950 w 3503730"/>
            <a:gd name="connsiteY118" fmla="*/ 1856198 h 2084798"/>
            <a:gd name="connsiteX119" fmla="*/ 88900 w 3503730"/>
            <a:gd name="connsiteY119" fmla="*/ 1824448 h 2084798"/>
            <a:gd name="connsiteX120" fmla="*/ 69850 w 3503730"/>
            <a:gd name="connsiteY120" fmla="*/ 1786348 h 2084798"/>
            <a:gd name="connsiteX121" fmla="*/ 44450 w 3503730"/>
            <a:gd name="connsiteY121" fmla="*/ 1672048 h 2084798"/>
            <a:gd name="connsiteX122" fmla="*/ 57150 w 3503730"/>
            <a:gd name="connsiteY122" fmla="*/ 1284698 h 2084798"/>
            <a:gd name="connsiteX123" fmla="*/ 63500 w 3503730"/>
            <a:gd name="connsiteY123" fmla="*/ 1246598 h 2084798"/>
            <a:gd name="connsiteX124" fmla="*/ 69850 w 3503730"/>
            <a:gd name="connsiteY124" fmla="*/ 1195798 h 2084798"/>
            <a:gd name="connsiteX125" fmla="*/ 50800 w 3503730"/>
            <a:gd name="connsiteY125" fmla="*/ 1056098 h 2084798"/>
            <a:gd name="connsiteX126" fmla="*/ 25400 w 3503730"/>
            <a:gd name="connsiteY126" fmla="*/ 1011648 h 2084798"/>
            <a:gd name="connsiteX127" fmla="*/ 12700 w 3503730"/>
            <a:gd name="connsiteY127" fmla="*/ 960848 h 2084798"/>
            <a:gd name="connsiteX128" fmla="*/ 6350 w 3503730"/>
            <a:gd name="connsiteY128" fmla="*/ 681448 h 2084798"/>
            <a:gd name="connsiteX129" fmla="*/ 0 w 3503730"/>
            <a:gd name="connsiteY129" fmla="*/ 649698 h 2084798"/>
            <a:gd name="connsiteX130" fmla="*/ 6350 w 3503730"/>
            <a:gd name="connsiteY130" fmla="*/ 509998 h 2084798"/>
            <a:gd name="connsiteX131" fmla="*/ 31750 w 3503730"/>
            <a:gd name="connsiteY131" fmla="*/ 446498 h 2084798"/>
            <a:gd name="connsiteX132" fmla="*/ 44450 w 3503730"/>
            <a:gd name="connsiteY132" fmla="*/ 408398 h 2084798"/>
            <a:gd name="connsiteX133" fmla="*/ 50800 w 3503730"/>
            <a:gd name="connsiteY133" fmla="*/ 376648 h 2084798"/>
            <a:gd name="connsiteX134" fmla="*/ 57150 w 3503730"/>
            <a:gd name="connsiteY134" fmla="*/ 338548 h 2084798"/>
            <a:gd name="connsiteX135" fmla="*/ 76200 w 3503730"/>
            <a:gd name="connsiteY135" fmla="*/ 275048 h 2084798"/>
            <a:gd name="connsiteX136" fmla="*/ 82550 w 3503730"/>
            <a:gd name="connsiteY136" fmla="*/ 255998 h 2084798"/>
            <a:gd name="connsiteX137" fmla="*/ 95250 w 3503730"/>
            <a:gd name="connsiteY137" fmla="*/ 236948 h 208479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Lst>
          <a:rect l="l" t="t" r="r" b="b"/>
          <a:pathLst>
            <a:path w="3503730" h="2084798">
              <a:moveTo>
                <a:pt x="95250" y="236948"/>
              </a:moveTo>
              <a:cubicBezTo>
                <a:pt x="99483" y="228481"/>
                <a:pt x="104055" y="215910"/>
                <a:pt x="107950" y="205198"/>
              </a:cubicBezTo>
              <a:cubicBezTo>
                <a:pt x="112525" y="192617"/>
                <a:pt x="115213" y="179331"/>
                <a:pt x="120650" y="167098"/>
              </a:cubicBezTo>
              <a:cubicBezTo>
                <a:pt x="127723" y="151185"/>
                <a:pt x="140437" y="140961"/>
                <a:pt x="152400" y="128998"/>
              </a:cubicBezTo>
              <a:cubicBezTo>
                <a:pt x="154517" y="122648"/>
                <a:pt x="153668" y="114304"/>
                <a:pt x="158750" y="109948"/>
              </a:cubicBezTo>
              <a:cubicBezTo>
                <a:pt x="169531" y="100707"/>
                <a:pt x="184438" y="97794"/>
                <a:pt x="196850" y="90898"/>
              </a:cubicBezTo>
              <a:cubicBezTo>
                <a:pt x="222555" y="76617"/>
                <a:pt x="243871" y="50095"/>
                <a:pt x="273050" y="46448"/>
              </a:cubicBezTo>
              <a:cubicBezTo>
                <a:pt x="369604" y="34379"/>
                <a:pt x="284952" y="46215"/>
                <a:pt x="355600" y="33748"/>
              </a:cubicBezTo>
              <a:cubicBezTo>
                <a:pt x="380959" y="29273"/>
                <a:pt x="407371" y="29191"/>
                <a:pt x="431800" y="21048"/>
              </a:cubicBezTo>
              <a:cubicBezTo>
                <a:pt x="438150" y="18931"/>
                <a:pt x="444180" y="15254"/>
                <a:pt x="450850" y="14698"/>
              </a:cubicBezTo>
              <a:cubicBezTo>
                <a:pt x="495197" y="11002"/>
                <a:pt x="539750" y="10465"/>
                <a:pt x="584200" y="8348"/>
              </a:cubicBezTo>
              <a:cubicBezTo>
                <a:pt x="682413" y="-3929"/>
                <a:pt x="641300" y="-1577"/>
                <a:pt x="800100" y="8348"/>
              </a:cubicBezTo>
              <a:cubicBezTo>
                <a:pt x="812950" y="9151"/>
                <a:pt x="825454" y="12877"/>
                <a:pt x="838200" y="14698"/>
              </a:cubicBezTo>
              <a:cubicBezTo>
                <a:pt x="855094" y="17111"/>
                <a:pt x="872195" y="18082"/>
                <a:pt x="889000" y="21048"/>
              </a:cubicBezTo>
              <a:cubicBezTo>
                <a:pt x="908218" y="24439"/>
                <a:pt x="926874" y="30704"/>
                <a:pt x="946150" y="33748"/>
              </a:cubicBezTo>
              <a:cubicBezTo>
                <a:pt x="967162" y="37066"/>
                <a:pt x="988483" y="37981"/>
                <a:pt x="1009650" y="40098"/>
              </a:cubicBezTo>
              <a:lnTo>
                <a:pt x="1054100" y="52798"/>
              </a:lnTo>
              <a:cubicBezTo>
                <a:pt x="1062520" y="55094"/>
                <a:pt x="1071281" y="56213"/>
                <a:pt x="1079500" y="59148"/>
              </a:cubicBezTo>
              <a:cubicBezTo>
                <a:pt x="1100969" y="66816"/>
                <a:pt x="1122610" y="74353"/>
                <a:pt x="1143000" y="84548"/>
              </a:cubicBezTo>
              <a:cubicBezTo>
                <a:pt x="1165078" y="95587"/>
                <a:pt x="1184422" y="111609"/>
                <a:pt x="1206500" y="122648"/>
              </a:cubicBezTo>
              <a:cubicBezTo>
                <a:pt x="1219200" y="128998"/>
                <a:pt x="1232135" y="134899"/>
                <a:pt x="1244600" y="141698"/>
              </a:cubicBezTo>
              <a:cubicBezTo>
                <a:pt x="1255435" y="147608"/>
                <a:pt x="1264957" y="156001"/>
                <a:pt x="1276350" y="160748"/>
              </a:cubicBezTo>
              <a:cubicBezTo>
                <a:pt x="1290574" y="166675"/>
                <a:pt x="1306092" y="168852"/>
                <a:pt x="1320800" y="173448"/>
              </a:cubicBezTo>
              <a:cubicBezTo>
                <a:pt x="1339966" y="179438"/>
                <a:pt x="1359306" y="185040"/>
                <a:pt x="1377950" y="192498"/>
              </a:cubicBezTo>
              <a:cubicBezTo>
                <a:pt x="1401208" y="201801"/>
                <a:pt x="1422809" y="213821"/>
                <a:pt x="1441450" y="230598"/>
              </a:cubicBezTo>
              <a:cubicBezTo>
                <a:pt x="1454800" y="242613"/>
                <a:pt x="1466850" y="255998"/>
                <a:pt x="1479550" y="268698"/>
              </a:cubicBezTo>
              <a:lnTo>
                <a:pt x="1498600" y="287748"/>
              </a:lnTo>
              <a:cubicBezTo>
                <a:pt x="1512756" y="330216"/>
                <a:pt x="1501506" y="301058"/>
                <a:pt x="1543050" y="370298"/>
              </a:cubicBezTo>
              <a:cubicBezTo>
                <a:pt x="1549400" y="380881"/>
                <a:pt x="1553373" y="393321"/>
                <a:pt x="1562100" y="402048"/>
              </a:cubicBezTo>
              <a:cubicBezTo>
                <a:pt x="1587201" y="427149"/>
                <a:pt x="1599527" y="441965"/>
                <a:pt x="1638300" y="459198"/>
              </a:cubicBezTo>
              <a:cubicBezTo>
                <a:pt x="1656491" y="467283"/>
                <a:pt x="1710197" y="473577"/>
                <a:pt x="1733550" y="478248"/>
              </a:cubicBezTo>
              <a:cubicBezTo>
                <a:pt x="1742108" y="479960"/>
                <a:pt x="1750446" y="482636"/>
                <a:pt x="1758950" y="484598"/>
              </a:cubicBezTo>
              <a:lnTo>
                <a:pt x="1816100" y="497298"/>
              </a:lnTo>
              <a:cubicBezTo>
                <a:pt x="1820333" y="503648"/>
                <a:pt x="1823914" y="510485"/>
                <a:pt x="1828800" y="516348"/>
              </a:cubicBezTo>
              <a:cubicBezTo>
                <a:pt x="1834549" y="523247"/>
                <a:pt x="1843090" y="527783"/>
                <a:pt x="1847850" y="535398"/>
              </a:cubicBezTo>
              <a:cubicBezTo>
                <a:pt x="1854161" y="545496"/>
                <a:pt x="1870288" y="596361"/>
                <a:pt x="1873250" y="605248"/>
              </a:cubicBezTo>
              <a:cubicBezTo>
                <a:pt x="1875367" y="611598"/>
                <a:pt x="1876607" y="618311"/>
                <a:pt x="1879600" y="624298"/>
              </a:cubicBezTo>
              <a:cubicBezTo>
                <a:pt x="1890183" y="645465"/>
                <a:pt x="1889378" y="679009"/>
                <a:pt x="1911350" y="687798"/>
              </a:cubicBezTo>
              <a:cubicBezTo>
                <a:pt x="1921933" y="692031"/>
                <a:pt x="1932905" y="695400"/>
                <a:pt x="1943100" y="700498"/>
              </a:cubicBezTo>
              <a:cubicBezTo>
                <a:pt x="1949926" y="703911"/>
                <a:pt x="1954840" y="711005"/>
                <a:pt x="1962150" y="713198"/>
              </a:cubicBezTo>
              <a:cubicBezTo>
                <a:pt x="1976486" y="717499"/>
                <a:pt x="1991874" y="716871"/>
                <a:pt x="2006600" y="719548"/>
              </a:cubicBezTo>
              <a:cubicBezTo>
                <a:pt x="2015186" y="721109"/>
                <a:pt x="2023481" y="724005"/>
                <a:pt x="2032000" y="725898"/>
              </a:cubicBezTo>
              <a:cubicBezTo>
                <a:pt x="2104554" y="742021"/>
                <a:pt x="2027205" y="723112"/>
                <a:pt x="2089150" y="738598"/>
              </a:cubicBezTo>
              <a:cubicBezTo>
                <a:pt x="2100221" y="749669"/>
                <a:pt x="2114585" y="761543"/>
                <a:pt x="2120900" y="776698"/>
              </a:cubicBezTo>
              <a:cubicBezTo>
                <a:pt x="2128623" y="795234"/>
                <a:pt x="2133196" y="814937"/>
                <a:pt x="2139950" y="833848"/>
              </a:cubicBezTo>
              <a:cubicBezTo>
                <a:pt x="2143784" y="844583"/>
                <a:pt x="2148755" y="854886"/>
                <a:pt x="2152650" y="865598"/>
              </a:cubicBezTo>
              <a:cubicBezTo>
                <a:pt x="2157225" y="878179"/>
                <a:pt x="2155884" y="894232"/>
                <a:pt x="2165350" y="903698"/>
              </a:cubicBezTo>
              <a:cubicBezTo>
                <a:pt x="2180760" y="919108"/>
                <a:pt x="2203676" y="924467"/>
                <a:pt x="2222500" y="935448"/>
              </a:cubicBezTo>
              <a:cubicBezTo>
                <a:pt x="2255326" y="954596"/>
                <a:pt x="2227112" y="943335"/>
                <a:pt x="2260600" y="954498"/>
              </a:cubicBezTo>
              <a:cubicBezTo>
                <a:pt x="2286000" y="950265"/>
                <a:pt x="2311818" y="948043"/>
                <a:pt x="2336800" y="941798"/>
              </a:cubicBezTo>
              <a:cubicBezTo>
                <a:pt x="2419713" y="921070"/>
                <a:pt x="2288817" y="934978"/>
                <a:pt x="2400300" y="916398"/>
              </a:cubicBezTo>
              <a:cubicBezTo>
                <a:pt x="2425441" y="912208"/>
                <a:pt x="2451100" y="912165"/>
                <a:pt x="2476500" y="910048"/>
              </a:cubicBezTo>
              <a:cubicBezTo>
                <a:pt x="2514600" y="912165"/>
                <a:pt x="2553315" y="909258"/>
                <a:pt x="2590800" y="916398"/>
              </a:cubicBezTo>
              <a:cubicBezTo>
                <a:pt x="2606672" y="919421"/>
                <a:pt x="2612155" y="946182"/>
                <a:pt x="2622550" y="954498"/>
              </a:cubicBezTo>
              <a:cubicBezTo>
                <a:pt x="2627777" y="958679"/>
                <a:pt x="2635250" y="958731"/>
                <a:pt x="2641600" y="960848"/>
              </a:cubicBezTo>
              <a:cubicBezTo>
                <a:pt x="2729360" y="1048608"/>
                <a:pt x="2622936" y="950522"/>
                <a:pt x="2705100" y="1005298"/>
              </a:cubicBezTo>
              <a:cubicBezTo>
                <a:pt x="2801380" y="1069485"/>
                <a:pt x="2669046" y="999971"/>
                <a:pt x="2755900" y="1043398"/>
              </a:cubicBezTo>
              <a:cubicBezTo>
                <a:pt x="2762250" y="1053981"/>
                <a:pt x="2772619" y="1063028"/>
                <a:pt x="2774950" y="1075148"/>
              </a:cubicBezTo>
              <a:cubicBezTo>
                <a:pt x="2783382" y="1118996"/>
                <a:pt x="2755278" y="1177745"/>
                <a:pt x="2787650" y="1208498"/>
              </a:cubicBezTo>
              <a:cubicBezTo>
                <a:pt x="2815442" y="1234901"/>
                <a:pt x="2863850" y="1200031"/>
                <a:pt x="2901950" y="1195798"/>
              </a:cubicBezTo>
              <a:cubicBezTo>
                <a:pt x="2910417" y="1191565"/>
                <a:pt x="2919958" y="1189011"/>
                <a:pt x="2927350" y="1183098"/>
              </a:cubicBezTo>
              <a:cubicBezTo>
                <a:pt x="2941375" y="1171878"/>
                <a:pt x="2955487" y="1159942"/>
                <a:pt x="2965450" y="1144998"/>
              </a:cubicBezTo>
              <a:cubicBezTo>
                <a:pt x="2969683" y="1138648"/>
                <a:pt x="2972191" y="1130716"/>
                <a:pt x="2978150" y="1125948"/>
              </a:cubicBezTo>
              <a:cubicBezTo>
                <a:pt x="2983377" y="1121767"/>
                <a:pt x="2990850" y="1121715"/>
                <a:pt x="2997200" y="1119598"/>
              </a:cubicBezTo>
              <a:cubicBezTo>
                <a:pt x="3046910" y="1079830"/>
                <a:pt x="3010224" y="1101947"/>
                <a:pt x="3079750" y="1081498"/>
              </a:cubicBezTo>
              <a:cubicBezTo>
                <a:pt x="3099015" y="1075832"/>
                <a:pt x="3117850" y="1068798"/>
                <a:pt x="3136900" y="1062448"/>
              </a:cubicBezTo>
              <a:cubicBezTo>
                <a:pt x="3157635" y="1055536"/>
                <a:pt x="3163179" y="1052813"/>
                <a:pt x="3187700" y="1049748"/>
              </a:cubicBezTo>
              <a:cubicBezTo>
                <a:pt x="3210899" y="1046848"/>
                <a:pt x="3234267" y="1045515"/>
                <a:pt x="3257550" y="1043398"/>
              </a:cubicBezTo>
              <a:cubicBezTo>
                <a:pt x="3389407" y="1079359"/>
                <a:pt x="3387112" y="1046740"/>
                <a:pt x="3441700" y="1144998"/>
              </a:cubicBezTo>
              <a:cubicBezTo>
                <a:pt x="3450483" y="1160807"/>
                <a:pt x="3454400" y="1178865"/>
                <a:pt x="3460750" y="1195798"/>
              </a:cubicBezTo>
              <a:cubicBezTo>
                <a:pt x="3462867" y="1208498"/>
                <a:pt x="3464307" y="1221329"/>
                <a:pt x="3467100" y="1233898"/>
              </a:cubicBezTo>
              <a:cubicBezTo>
                <a:pt x="3468552" y="1240432"/>
                <a:pt x="3473450" y="1246255"/>
                <a:pt x="3473450" y="1252948"/>
              </a:cubicBezTo>
              <a:cubicBezTo>
                <a:pt x="3473450" y="1297448"/>
                <a:pt x="3469217" y="1341848"/>
                <a:pt x="3467100" y="1386298"/>
              </a:cubicBezTo>
              <a:cubicBezTo>
                <a:pt x="3471333" y="1437098"/>
                <a:pt x="3472330" y="1488272"/>
                <a:pt x="3479800" y="1538698"/>
              </a:cubicBezTo>
              <a:cubicBezTo>
                <a:pt x="3487635" y="1591586"/>
                <a:pt x="3525491" y="1506261"/>
                <a:pt x="3486150" y="1608548"/>
              </a:cubicBezTo>
              <a:cubicBezTo>
                <a:pt x="3476198" y="1634423"/>
                <a:pt x="3426817" y="1667154"/>
                <a:pt x="3409950" y="1678398"/>
              </a:cubicBezTo>
              <a:cubicBezTo>
                <a:pt x="3390026" y="1691680"/>
                <a:pt x="3381488" y="1691864"/>
                <a:pt x="3359150" y="1697448"/>
              </a:cubicBezTo>
              <a:cubicBezTo>
                <a:pt x="3352800" y="1705915"/>
                <a:pt x="3348135" y="1715960"/>
                <a:pt x="3340100" y="1722848"/>
              </a:cubicBezTo>
              <a:cubicBezTo>
                <a:pt x="3332913" y="1729008"/>
                <a:pt x="3322919" y="1730852"/>
                <a:pt x="3314700" y="1735548"/>
              </a:cubicBezTo>
              <a:cubicBezTo>
                <a:pt x="3293268" y="1747795"/>
                <a:pt x="3272476" y="1761133"/>
                <a:pt x="3251200" y="1773648"/>
              </a:cubicBezTo>
              <a:cubicBezTo>
                <a:pt x="3223362" y="1790023"/>
                <a:pt x="3185348" y="1811849"/>
                <a:pt x="3155950" y="1824448"/>
              </a:cubicBezTo>
              <a:cubicBezTo>
                <a:pt x="3143645" y="1829721"/>
                <a:pt x="3129824" y="1831161"/>
                <a:pt x="3117850" y="1837148"/>
              </a:cubicBezTo>
              <a:cubicBezTo>
                <a:pt x="3089954" y="1851096"/>
                <a:pt x="3063028" y="1879274"/>
                <a:pt x="3028950" y="1881598"/>
              </a:cubicBezTo>
              <a:cubicBezTo>
                <a:pt x="2948675" y="1887071"/>
                <a:pt x="2868083" y="1885831"/>
                <a:pt x="2787650" y="1887948"/>
              </a:cubicBezTo>
              <a:cubicBezTo>
                <a:pt x="2779183" y="1892181"/>
                <a:pt x="2770525" y="1896051"/>
                <a:pt x="2762250" y="1900648"/>
              </a:cubicBezTo>
              <a:cubicBezTo>
                <a:pt x="2751461" y="1906642"/>
                <a:pt x="2741539" y="1914178"/>
                <a:pt x="2730500" y="1919698"/>
              </a:cubicBezTo>
              <a:cubicBezTo>
                <a:pt x="2724513" y="1922691"/>
                <a:pt x="2717602" y="1923411"/>
                <a:pt x="2711450" y="1926048"/>
              </a:cubicBezTo>
              <a:cubicBezTo>
                <a:pt x="2702749" y="1929777"/>
                <a:pt x="2695030" y="1935755"/>
                <a:pt x="2686050" y="1938748"/>
              </a:cubicBezTo>
              <a:cubicBezTo>
                <a:pt x="2675811" y="1942161"/>
                <a:pt x="2664883" y="1942981"/>
                <a:pt x="2654300" y="1945098"/>
              </a:cubicBezTo>
              <a:cubicBezTo>
                <a:pt x="2585814" y="1942120"/>
                <a:pt x="2501734" y="1944386"/>
                <a:pt x="2432050" y="1926048"/>
              </a:cubicBezTo>
              <a:cubicBezTo>
                <a:pt x="2416461" y="1921946"/>
                <a:pt x="2402781" y="1912420"/>
                <a:pt x="2387600" y="1906998"/>
              </a:cubicBezTo>
              <a:cubicBezTo>
                <a:pt x="2373088" y="1901815"/>
                <a:pt x="2357910" y="1898726"/>
                <a:pt x="2343150" y="1894298"/>
              </a:cubicBezTo>
              <a:cubicBezTo>
                <a:pt x="2336739" y="1892375"/>
                <a:pt x="2330450" y="1890065"/>
                <a:pt x="2324100" y="1887948"/>
              </a:cubicBezTo>
              <a:cubicBezTo>
                <a:pt x="2290233" y="1890065"/>
                <a:pt x="2255774" y="1887643"/>
                <a:pt x="2222500" y="1894298"/>
              </a:cubicBezTo>
              <a:cubicBezTo>
                <a:pt x="2202058" y="1898386"/>
                <a:pt x="2184779" y="1912142"/>
                <a:pt x="2165350" y="1919698"/>
              </a:cubicBezTo>
              <a:cubicBezTo>
                <a:pt x="2107106" y="1942349"/>
                <a:pt x="2102788" y="1939732"/>
                <a:pt x="2038350" y="1951448"/>
              </a:cubicBezTo>
              <a:cubicBezTo>
                <a:pt x="1981200" y="1949331"/>
                <a:pt x="1923892" y="1949847"/>
                <a:pt x="1866900" y="1945098"/>
              </a:cubicBezTo>
              <a:cubicBezTo>
                <a:pt x="1854535" y="1944068"/>
                <a:pt x="1773385" y="1923307"/>
                <a:pt x="1758950" y="1919698"/>
              </a:cubicBezTo>
              <a:cubicBezTo>
                <a:pt x="1712383" y="1930281"/>
                <a:pt x="1665167" y="1938329"/>
                <a:pt x="1619250" y="1951448"/>
              </a:cubicBezTo>
              <a:cubicBezTo>
                <a:pt x="1475295" y="1992578"/>
                <a:pt x="1596970" y="1974854"/>
                <a:pt x="1466850" y="2002248"/>
              </a:cubicBezTo>
              <a:cubicBezTo>
                <a:pt x="1407117" y="2014823"/>
                <a:pt x="1424027" y="2000306"/>
                <a:pt x="1365250" y="2021298"/>
              </a:cubicBezTo>
              <a:cubicBezTo>
                <a:pt x="1329876" y="2033932"/>
                <a:pt x="1327360" y="2043418"/>
                <a:pt x="1295400" y="2059398"/>
              </a:cubicBezTo>
              <a:cubicBezTo>
                <a:pt x="1263484" y="2075356"/>
                <a:pt x="1244041" y="2076455"/>
                <a:pt x="1206500" y="2084798"/>
              </a:cubicBezTo>
              <a:cubicBezTo>
                <a:pt x="1170517" y="2078448"/>
                <a:pt x="1131079" y="2082391"/>
                <a:pt x="1098550" y="2065748"/>
              </a:cubicBezTo>
              <a:cubicBezTo>
                <a:pt x="1037869" y="2034702"/>
                <a:pt x="988416" y="1985406"/>
                <a:pt x="933450" y="1945098"/>
              </a:cubicBezTo>
              <a:cubicBezTo>
                <a:pt x="924916" y="1938839"/>
                <a:pt x="917516" y="1930781"/>
                <a:pt x="908050" y="1926048"/>
              </a:cubicBezTo>
              <a:lnTo>
                <a:pt x="882650" y="1913348"/>
              </a:lnTo>
              <a:cubicBezTo>
                <a:pt x="878417" y="1904881"/>
                <a:pt x="878417" y="1892181"/>
                <a:pt x="869950" y="1887948"/>
              </a:cubicBezTo>
              <a:cubicBezTo>
                <a:pt x="854686" y="1880316"/>
                <a:pt x="835955" y="1884564"/>
                <a:pt x="819150" y="1881598"/>
              </a:cubicBezTo>
              <a:cubicBezTo>
                <a:pt x="696411" y="1859938"/>
                <a:pt x="836113" y="1874599"/>
                <a:pt x="679450" y="1862548"/>
              </a:cubicBezTo>
              <a:cubicBezTo>
                <a:pt x="620183" y="1877365"/>
                <a:pt x="560459" y="1890458"/>
                <a:pt x="501650" y="1906998"/>
              </a:cubicBezTo>
              <a:cubicBezTo>
                <a:pt x="476204" y="1914155"/>
                <a:pt x="478660" y="1921668"/>
                <a:pt x="457200" y="1932398"/>
              </a:cubicBezTo>
              <a:cubicBezTo>
                <a:pt x="451213" y="1935391"/>
                <a:pt x="444500" y="1936631"/>
                <a:pt x="438150" y="1938748"/>
              </a:cubicBezTo>
              <a:cubicBezTo>
                <a:pt x="433917" y="1947215"/>
                <a:pt x="431610" y="1956961"/>
                <a:pt x="425450" y="1964148"/>
              </a:cubicBezTo>
              <a:cubicBezTo>
                <a:pt x="405567" y="1987345"/>
                <a:pt x="384245" y="1987714"/>
                <a:pt x="355600" y="1995898"/>
              </a:cubicBezTo>
              <a:cubicBezTo>
                <a:pt x="321733" y="1993781"/>
                <a:pt x="287592" y="1994347"/>
                <a:pt x="254000" y="1989548"/>
              </a:cubicBezTo>
              <a:cubicBezTo>
                <a:pt x="224918" y="1985393"/>
                <a:pt x="213015" y="1967823"/>
                <a:pt x="190500" y="1951448"/>
              </a:cubicBezTo>
              <a:cubicBezTo>
                <a:pt x="175992" y="1940897"/>
                <a:pt x="144917" y="1925174"/>
                <a:pt x="133350" y="1906998"/>
              </a:cubicBezTo>
              <a:cubicBezTo>
                <a:pt x="123186" y="1891026"/>
                <a:pt x="117690" y="1872432"/>
                <a:pt x="107950" y="1856198"/>
              </a:cubicBezTo>
              <a:cubicBezTo>
                <a:pt x="101600" y="1845615"/>
                <a:pt x="94420" y="1835487"/>
                <a:pt x="88900" y="1824448"/>
              </a:cubicBezTo>
              <a:cubicBezTo>
                <a:pt x="62610" y="1771868"/>
                <a:pt x="106246" y="1840943"/>
                <a:pt x="69850" y="1786348"/>
              </a:cubicBezTo>
              <a:cubicBezTo>
                <a:pt x="49487" y="1684534"/>
                <a:pt x="61039" y="1721815"/>
                <a:pt x="44450" y="1672048"/>
              </a:cubicBezTo>
              <a:cubicBezTo>
                <a:pt x="48683" y="1542931"/>
                <a:pt x="51371" y="1413755"/>
                <a:pt x="57150" y="1284698"/>
              </a:cubicBezTo>
              <a:cubicBezTo>
                <a:pt x="57726" y="1271836"/>
                <a:pt x="61679" y="1259344"/>
                <a:pt x="63500" y="1246598"/>
              </a:cubicBezTo>
              <a:cubicBezTo>
                <a:pt x="65913" y="1229704"/>
                <a:pt x="67733" y="1212731"/>
                <a:pt x="69850" y="1195798"/>
              </a:cubicBezTo>
              <a:cubicBezTo>
                <a:pt x="63500" y="1149231"/>
                <a:pt x="59675" y="1102250"/>
                <a:pt x="50800" y="1056098"/>
              </a:cubicBezTo>
              <a:cubicBezTo>
                <a:pt x="47321" y="1038007"/>
                <a:pt x="33165" y="1027178"/>
                <a:pt x="25400" y="1011648"/>
              </a:cubicBezTo>
              <a:cubicBezTo>
                <a:pt x="18891" y="998631"/>
                <a:pt x="15115" y="972924"/>
                <a:pt x="12700" y="960848"/>
              </a:cubicBezTo>
              <a:cubicBezTo>
                <a:pt x="10583" y="867715"/>
                <a:pt x="10149" y="774528"/>
                <a:pt x="6350" y="681448"/>
              </a:cubicBezTo>
              <a:cubicBezTo>
                <a:pt x="5910" y="670664"/>
                <a:pt x="0" y="660491"/>
                <a:pt x="0" y="649698"/>
              </a:cubicBezTo>
              <a:cubicBezTo>
                <a:pt x="0" y="603083"/>
                <a:pt x="1384" y="556347"/>
                <a:pt x="6350" y="509998"/>
              </a:cubicBezTo>
              <a:cubicBezTo>
                <a:pt x="9432" y="481233"/>
                <a:pt x="21981" y="470921"/>
                <a:pt x="31750" y="446498"/>
              </a:cubicBezTo>
              <a:cubicBezTo>
                <a:pt x="36722" y="434069"/>
                <a:pt x="41825" y="421525"/>
                <a:pt x="44450" y="408398"/>
              </a:cubicBezTo>
              <a:cubicBezTo>
                <a:pt x="46567" y="397815"/>
                <a:pt x="48869" y="387267"/>
                <a:pt x="50800" y="376648"/>
              </a:cubicBezTo>
              <a:cubicBezTo>
                <a:pt x="53103" y="363980"/>
                <a:pt x="54625" y="351173"/>
                <a:pt x="57150" y="338548"/>
              </a:cubicBezTo>
              <a:cubicBezTo>
                <a:pt x="61948" y="314556"/>
                <a:pt x="68101" y="299346"/>
                <a:pt x="76200" y="275048"/>
              </a:cubicBezTo>
              <a:cubicBezTo>
                <a:pt x="78317" y="268698"/>
                <a:pt x="79106" y="261738"/>
                <a:pt x="82550" y="255998"/>
              </a:cubicBezTo>
              <a:cubicBezTo>
                <a:pt x="103778" y="220618"/>
                <a:pt x="91017" y="245415"/>
                <a:pt x="95250" y="236948"/>
              </a:cubicBezTo>
              <a:close/>
            </a:path>
          </a:pathLst>
        </a:cu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endParaRPr lang="en-US" sz="1100"/>
        </a:p>
        <a:p>
          <a:pPr algn="l"/>
          <a:r>
            <a:rPr lang="en-US" sz="1100"/>
            <a:t>           </a:t>
          </a:r>
          <a:r>
            <a:rPr lang="en-US" sz="1100" b="1"/>
            <a:t>Village Zahoor Khan Khose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19050</xdr:colOff>
      <xdr:row>0</xdr:row>
      <xdr:rowOff>0</xdr:rowOff>
    </xdr:from>
    <xdr:to>
      <xdr:col>12</xdr:col>
      <xdr:colOff>2383</xdr:colOff>
      <xdr:row>2</xdr:row>
      <xdr:rowOff>94807</xdr:rowOff>
    </xdr:to>
    <xdr:pic>
      <xdr:nvPicPr>
        <xdr:cNvPr id="2" name="Picture 1">
          <a:extLst>
            <a:ext uri="{FF2B5EF4-FFF2-40B4-BE49-F238E27FC236}">
              <a16:creationId xmlns:a16="http://schemas.microsoft.com/office/drawing/2014/main" id="{F529C265-D6BC-4BDC-A340-9F23039DD34A}"/>
            </a:ext>
          </a:extLst>
        </xdr:cNvPr>
        <xdr:cNvPicPr>
          <a:picLocks noChangeAspect="1"/>
        </xdr:cNvPicPr>
      </xdr:nvPicPr>
      <xdr:blipFill>
        <a:blip xmlns:r="http://schemas.openxmlformats.org/officeDocument/2006/relationships" r:embed="rId1"/>
        <a:stretch>
          <a:fillRect/>
        </a:stretch>
      </xdr:blipFill>
      <xdr:spPr>
        <a:xfrm>
          <a:off x="9286875" y="0"/>
          <a:ext cx="564358" cy="523432"/>
        </a:xfrm>
        <a:prstGeom prst="rect">
          <a:avLst/>
        </a:prstGeom>
      </xdr:spPr>
    </xdr:pic>
    <xdr:clientData/>
  </xdr:twoCellAnchor>
  <xdr:twoCellAnchor editAs="oneCell">
    <xdr:from>
      <xdr:col>0</xdr:col>
      <xdr:colOff>177800</xdr:colOff>
      <xdr:row>0</xdr:row>
      <xdr:rowOff>76201</xdr:rowOff>
    </xdr:from>
    <xdr:to>
      <xdr:col>1</xdr:col>
      <xdr:colOff>244475</xdr:colOff>
      <xdr:row>2</xdr:row>
      <xdr:rowOff>219076</xdr:rowOff>
    </xdr:to>
    <xdr:pic>
      <xdr:nvPicPr>
        <xdr:cNvPr id="3" name="Picture 2">
          <a:extLst>
            <a:ext uri="{FF2B5EF4-FFF2-40B4-BE49-F238E27FC236}">
              <a16:creationId xmlns:a16="http://schemas.microsoft.com/office/drawing/2014/main" id="{A717725E-618F-174D-8578-6D6DF006D62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7800" y="76201"/>
          <a:ext cx="676275" cy="5715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41</xdr:row>
      <xdr:rowOff>0</xdr:rowOff>
    </xdr:from>
    <xdr:to>
      <xdr:col>12</xdr:col>
      <xdr:colOff>0</xdr:colOff>
      <xdr:row>41</xdr:row>
      <xdr:rowOff>0</xdr:rowOff>
    </xdr:to>
    <xdr:sp macro="" textlink="">
      <xdr:nvSpPr>
        <xdr:cNvPr id="2" name="Line 3">
          <a:extLst>
            <a:ext uri="{FF2B5EF4-FFF2-40B4-BE49-F238E27FC236}">
              <a16:creationId xmlns:a16="http://schemas.microsoft.com/office/drawing/2014/main" id="{1CC678F2-DB23-4911-961C-CB1963A6B534}"/>
            </a:ext>
          </a:extLst>
        </xdr:cNvPr>
        <xdr:cNvSpPr>
          <a:spLocks noChangeShapeType="1"/>
        </xdr:cNvSpPr>
      </xdr:nvSpPr>
      <xdr:spPr bwMode="auto">
        <a:xfrm flipH="1">
          <a:off x="3343275"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13</xdr:col>
      <xdr:colOff>0</xdr:colOff>
      <xdr:row>41</xdr:row>
      <xdr:rowOff>0</xdr:rowOff>
    </xdr:to>
    <xdr:sp macro="" textlink="">
      <xdr:nvSpPr>
        <xdr:cNvPr id="3" name="Line 9">
          <a:extLst>
            <a:ext uri="{FF2B5EF4-FFF2-40B4-BE49-F238E27FC236}">
              <a16:creationId xmlns:a16="http://schemas.microsoft.com/office/drawing/2014/main" id="{EBFDFA95-94B4-4974-8060-8068CC595664}"/>
            </a:ext>
          </a:extLst>
        </xdr:cNvPr>
        <xdr:cNvSpPr>
          <a:spLocks noChangeShapeType="1"/>
        </xdr:cNvSpPr>
      </xdr:nvSpPr>
      <xdr:spPr bwMode="auto">
        <a:xfrm>
          <a:off x="3600450"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41</xdr:row>
      <xdr:rowOff>0</xdr:rowOff>
    </xdr:from>
    <xdr:to>
      <xdr:col>13</xdr:col>
      <xdr:colOff>0</xdr:colOff>
      <xdr:row>41</xdr:row>
      <xdr:rowOff>0</xdr:rowOff>
    </xdr:to>
    <xdr:sp macro="" textlink="">
      <xdr:nvSpPr>
        <xdr:cNvPr id="4" name="Line 13">
          <a:extLst>
            <a:ext uri="{FF2B5EF4-FFF2-40B4-BE49-F238E27FC236}">
              <a16:creationId xmlns:a16="http://schemas.microsoft.com/office/drawing/2014/main" id="{1BB590BF-000B-41C8-B96E-BF40C916360B}"/>
            </a:ext>
          </a:extLst>
        </xdr:cNvPr>
        <xdr:cNvSpPr>
          <a:spLocks noChangeShapeType="1"/>
        </xdr:cNvSpPr>
      </xdr:nvSpPr>
      <xdr:spPr bwMode="auto">
        <a:xfrm>
          <a:off x="3600450"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12</xdr:col>
      <xdr:colOff>0</xdr:colOff>
      <xdr:row>41</xdr:row>
      <xdr:rowOff>0</xdr:rowOff>
    </xdr:to>
    <xdr:sp macro="" textlink="">
      <xdr:nvSpPr>
        <xdr:cNvPr id="5" name="Line 15">
          <a:extLst>
            <a:ext uri="{FF2B5EF4-FFF2-40B4-BE49-F238E27FC236}">
              <a16:creationId xmlns:a16="http://schemas.microsoft.com/office/drawing/2014/main" id="{0B13A356-A4FF-4EB0-BBA5-45A5B134EB28}"/>
            </a:ext>
          </a:extLst>
        </xdr:cNvPr>
        <xdr:cNvSpPr>
          <a:spLocks noChangeShapeType="1"/>
        </xdr:cNvSpPr>
      </xdr:nvSpPr>
      <xdr:spPr bwMode="auto">
        <a:xfrm>
          <a:off x="3343275"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41</xdr:row>
      <xdr:rowOff>0</xdr:rowOff>
    </xdr:from>
    <xdr:to>
      <xdr:col>12</xdr:col>
      <xdr:colOff>0</xdr:colOff>
      <xdr:row>41</xdr:row>
      <xdr:rowOff>0</xdr:rowOff>
    </xdr:to>
    <xdr:sp macro="" textlink="">
      <xdr:nvSpPr>
        <xdr:cNvPr id="6" name="Line 16">
          <a:extLst>
            <a:ext uri="{FF2B5EF4-FFF2-40B4-BE49-F238E27FC236}">
              <a16:creationId xmlns:a16="http://schemas.microsoft.com/office/drawing/2014/main" id="{3DCB64AE-2A8E-4A79-A384-3864FDD65A2E}"/>
            </a:ext>
          </a:extLst>
        </xdr:cNvPr>
        <xdr:cNvSpPr>
          <a:spLocks noChangeShapeType="1"/>
        </xdr:cNvSpPr>
      </xdr:nvSpPr>
      <xdr:spPr bwMode="auto">
        <a:xfrm flipV="1">
          <a:off x="3343275" y="8705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285750</xdr:colOff>
      <xdr:row>48</xdr:row>
      <xdr:rowOff>95250</xdr:rowOff>
    </xdr:from>
    <xdr:to>
      <xdr:col>4</xdr:col>
      <xdr:colOff>151533</xdr:colOff>
      <xdr:row>48</xdr:row>
      <xdr:rowOff>95250</xdr:rowOff>
    </xdr:to>
    <xdr:sp macro="" textlink="">
      <xdr:nvSpPr>
        <xdr:cNvPr id="7" name="Line 121">
          <a:extLst>
            <a:ext uri="{FF2B5EF4-FFF2-40B4-BE49-F238E27FC236}">
              <a16:creationId xmlns:a16="http://schemas.microsoft.com/office/drawing/2014/main" id="{1796D7EE-9452-4333-8143-AF6D55C1EC86}"/>
            </a:ext>
          </a:extLst>
        </xdr:cNvPr>
        <xdr:cNvSpPr>
          <a:spLocks noChangeShapeType="1"/>
        </xdr:cNvSpPr>
      </xdr:nvSpPr>
      <xdr:spPr bwMode="auto">
        <a:xfrm>
          <a:off x="1276350" y="10039350"/>
          <a:ext cx="1610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242454</xdr:colOff>
      <xdr:row>48</xdr:row>
      <xdr:rowOff>77931</xdr:rowOff>
    </xdr:from>
    <xdr:to>
      <xdr:col>6</xdr:col>
      <xdr:colOff>112568</xdr:colOff>
      <xdr:row>48</xdr:row>
      <xdr:rowOff>86590</xdr:rowOff>
    </xdr:to>
    <xdr:sp macro="" textlink="">
      <xdr:nvSpPr>
        <xdr:cNvPr id="8" name="Line 126">
          <a:extLst>
            <a:ext uri="{FF2B5EF4-FFF2-40B4-BE49-F238E27FC236}">
              <a16:creationId xmlns:a16="http://schemas.microsoft.com/office/drawing/2014/main" id="{519D40D5-0B50-44E1-AF64-153B54EF3714}"/>
            </a:ext>
          </a:extLst>
        </xdr:cNvPr>
        <xdr:cNvSpPr>
          <a:spLocks noChangeShapeType="1"/>
        </xdr:cNvSpPr>
      </xdr:nvSpPr>
      <xdr:spPr bwMode="auto">
        <a:xfrm flipH="1" flipV="1">
          <a:off x="1690254" y="10022031"/>
          <a:ext cx="165389"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88323</xdr:colOff>
      <xdr:row>28</xdr:row>
      <xdr:rowOff>86591</xdr:rowOff>
    </xdr:from>
    <xdr:to>
      <xdr:col>15</xdr:col>
      <xdr:colOff>190500</xdr:colOff>
      <xdr:row>28</xdr:row>
      <xdr:rowOff>198293</xdr:rowOff>
    </xdr:to>
    <xdr:sp macro="" textlink="">
      <xdr:nvSpPr>
        <xdr:cNvPr id="9" name="Oval 143">
          <a:extLst>
            <a:ext uri="{FF2B5EF4-FFF2-40B4-BE49-F238E27FC236}">
              <a16:creationId xmlns:a16="http://schemas.microsoft.com/office/drawing/2014/main" id="{50DD9245-B908-46E3-8CC0-CAFF0B4E8F43}"/>
            </a:ext>
          </a:extLst>
        </xdr:cNvPr>
        <xdr:cNvSpPr>
          <a:spLocks noChangeArrowheads="1"/>
        </xdr:cNvSpPr>
      </xdr:nvSpPr>
      <xdr:spPr bwMode="auto">
        <a:xfrm>
          <a:off x="4136448" y="6620741"/>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66674</xdr:colOff>
      <xdr:row>10</xdr:row>
      <xdr:rowOff>55417</xdr:rowOff>
    </xdr:from>
    <xdr:to>
      <xdr:col>16</xdr:col>
      <xdr:colOff>8658</xdr:colOff>
      <xdr:row>24</xdr:row>
      <xdr:rowOff>60613</xdr:rowOff>
    </xdr:to>
    <xdr:sp macro="" textlink="">
      <xdr:nvSpPr>
        <xdr:cNvPr id="10" name="Oval 9">
          <a:extLst>
            <a:ext uri="{FF2B5EF4-FFF2-40B4-BE49-F238E27FC236}">
              <a16:creationId xmlns:a16="http://schemas.microsoft.com/office/drawing/2014/main" id="{9158A854-6876-4EA5-A1A1-624E61FB7B8C}"/>
            </a:ext>
          </a:extLst>
        </xdr:cNvPr>
        <xdr:cNvSpPr/>
      </xdr:nvSpPr>
      <xdr:spPr>
        <a:xfrm>
          <a:off x="1514474" y="3065317"/>
          <a:ext cx="2847109" cy="2672196"/>
        </a:xfrm>
        <a:prstGeom prst="ellipse">
          <a:avLst/>
        </a:prstGeom>
        <a:solidFill>
          <a:schemeClr val="accent6"/>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lang="en-US" sz="1100">
              <a:solidFill>
                <a:sysClr val="windowText" lastClr="000000"/>
              </a:solidFill>
            </a:rPr>
            <a:t>                                                                </a:t>
          </a:r>
        </a:p>
      </xdr:txBody>
    </xdr:sp>
    <xdr:clientData/>
  </xdr:twoCellAnchor>
  <xdr:twoCellAnchor>
    <xdr:from>
      <xdr:col>13</xdr:col>
      <xdr:colOff>311727</xdr:colOff>
      <xdr:row>48</xdr:row>
      <xdr:rowOff>95250</xdr:rowOff>
    </xdr:from>
    <xdr:to>
      <xdr:col>15</xdr:col>
      <xdr:colOff>27708</xdr:colOff>
      <xdr:row>48</xdr:row>
      <xdr:rowOff>95250</xdr:rowOff>
    </xdr:to>
    <xdr:sp macro="" textlink="">
      <xdr:nvSpPr>
        <xdr:cNvPr id="11" name="Line 121">
          <a:extLst>
            <a:ext uri="{FF2B5EF4-FFF2-40B4-BE49-F238E27FC236}">
              <a16:creationId xmlns:a16="http://schemas.microsoft.com/office/drawing/2014/main" id="{751659F6-E51D-4E23-80CA-6889BC4C39FD}"/>
            </a:ext>
          </a:extLst>
        </xdr:cNvPr>
        <xdr:cNvSpPr>
          <a:spLocks noChangeShapeType="1"/>
        </xdr:cNvSpPr>
      </xdr:nvSpPr>
      <xdr:spPr bwMode="auto">
        <a:xfrm>
          <a:off x="3912177" y="10039350"/>
          <a:ext cx="1636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242454</xdr:colOff>
      <xdr:row>48</xdr:row>
      <xdr:rowOff>77931</xdr:rowOff>
    </xdr:from>
    <xdr:to>
      <xdr:col>16</xdr:col>
      <xdr:colOff>112568</xdr:colOff>
      <xdr:row>48</xdr:row>
      <xdr:rowOff>86590</xdr:rowOff>
    </xdr:to>
    <xdr:sp macro="" textlink="">
      <xdr:nvSpPr>
        <xdr:cNvPr id="12" name="Line 126">
          <a:extLst>
            <a:ext uri="{FF2B5EF4-FFF2-40B4-BE49-F238E27FC236}">
              <a16:creationId xmlns:a16="http://schemas.microsoft.com/office/drawing/2014/main" id="{25C36519-9FFA-4A24-A356-3D7465540DF6}"/>
            </a:ext>
          </a:extLst>
        </xdr:cNvPr>
        <xdr:cNvSpPr>
          <a:spLocks noChangeShapeType="1"/>
        </xdr:cNvSpPr>
      </xdr:nvSpPr>
      <xdr:spPr bwMode="auto">
        <a:xfrm flipH="1" flipV="1">
          <a:off x="4290579" y="10022031"/>
          <a:ext cx="165389"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103910</xdr:colOff>
      <xdr:row>28</xdr:row>
      <xdr:rowOff>69272</xdr:rowOff>
    </xdr:from>
    <xdr:to>
      <xdr:col>5</xdr:col>
      <xdr:colOff>206087</xdr:colOff>
      <xdr:row>28</xdr:row>
      <xdr:rowOff>180974</xdr:rowOff>
    </xdr:to>
    <xdr:sp macro="" textlink="">
      <xdr:nvSpPr>
        <xdr:cNvPr id="13" name="Oval 143">
          <a:extLst>
            <a:ext uri="{FF2B5EF4-FFF2-40B4-BE49-F238E27FC236}">
              <a16:creationId xmlns:a16="http://schemas.microsoft.com/office/drawing/2014/main" id="{7C12C092-DBBF-44B7-90CC-CB4E72FA929D}"/>
            </a:ext>
          </a:extLst>
        </xdr:cNvPr>
        <xdr:cNvSpPr>
          <a:spLocks noChangeArrowheads="1"/>
        </xdr:cNvSpPr>
      </xdr:nvSpPr>
      <xdr:spPr bwMode="auto">
        <a:xfrm>
          <a:off x="1551710" y="660342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57150</xdr:colOff>
      <xdr:row>28</xdr:row>
      <xdr:rowOff>74468</xdr:rowOff>
    </xdr:from>
    <xdr:to>
      <xdr:col>7</xdr:col>
      <xdr:colOff>159326</xdr:colOff>
      <xdr:row>28</xdr:row>
      <xdr:rowOff>186170</xdr:rowOff>
    </xdr:to>
    <xdr:sp macro="" textlink="">
      <xdr:nvSpPr>
        <xdr:cNvPr id="14" name="Oval 143">
          <a:extLst>
            <a:ext uri="{FF2B5EF4-FFF2-40B4-BE49-F238E27FC236}">
              <a16:creationId xmlns:a16="http://schemas.microsoft.com/office/drawing/2014/main" id="{FDA3F297-1D30-4831-A8A4-CD24DDAFCA43}"/>
            </a:ext>
          </a:extLst>
        </xdr:cNvPr>
        <xdr:cNvSpPr>
          <a:spLocks noChangeArrowheads="1"/>
        </xdr:cNvSpPr>
      </xdr:nvSpPr>
      <xdr:spPr bwMode="auto">
        <a:xfrm>
          <a:off x="1924050" y="6608618"/>
          <a:ext cx="102176"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67541</xdr:colOff>
      <xdr:row>28</xdr:row>
      <xdr:rowOff>84859</xdr:rowOff>
    </xdr:from>
    <xdr:to>
      <xdr:col>11</xdr:col>
      <xdr:colOff>169718</xdr:colOff>
      <xdr:row>28</xdr:row>
      <xdr:rowOff>196561</xdr:rowOff>
    </xdr:to>
    <xdr:sp macro="" textlink="">
      <xdr:nvSpPr>
        <xdr:cNvPr id="15" name="Oval 143">
          <a:extLst>
            <a:ext uri="{FF2B5EF4-FFF2-40B4-BE49-F238E27FC236}">
              <a16:creationId xmlns:a16="http://schemas.microsoft.com/office/drawing/2014/main" id="{FD148A49-0833-427C-A459-D0EE0F58AAD2}"/>
            </a:ext>
          </a:extLst>
        </xdr:cNvPr>
        <xdr:cNvSpPr>
          <a:spLocks noChangeArrowheads="1"/>
        </xdr:cNvSpPr>
      </xdr:nvSpPr>
      <xdr:spPr bwMode="auto">
        <a:xfrm>
          <a:off x="3115541" y="6619009"/>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12120</xdr:colOff>
      <xdr:row>28</xdr:row>
      <xdr:rowOff>90055</xdr:rowOff>
    </xdr:from>
    <xdr:to>
      <xdr:col>13</xdr:col>
      <xdr:colOff>114297</xdr:colOff>
      <xdr:row>28</xdr:row>
      <xdr:rowOff>201757</xdr:rowOff>
    </xdr:to>
    <xdr:sp macro="" textlink="">
      <xdr:nvSpPr>
        <xdr:cNvPr id="16" name="Oval 143">
          <a:extLst>
            <a:ext uri="{FF2B5EF4-FFF2-40B4-BE49-F238E27FC236}">
              <a16:creationId xmlns:a16="http://schemas.microsoft.com/office/drawing/2014/main" id="{87092732-13ED-43F3-A0DB-53099EF04193}"/>
            </a:ext>
          </a:extLst>
        </xdr:cNvPr>
        <xdr:cNvSpPr>
          <a:spLocks noChangeArrowheads="1"/>
        </xdr:cNvSpPr>
      </xdr:nvSpPr>
      <xdr:spPr bwMode="auto">
        <a:xfrm>
          <a:off x="3612570" y="6624205"/>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29542</xdr:colOff>
      <xdr:row>28</xdr:row>
      <xdr:rowOff>136000</xdr:rowOff>
    </xdr:from>
    <xdr:to>
      <xdr:col>15</xdr:col>
      <xdr:colOff>254679</xdr:colOff>
      <xdr:row>28</xdr:row>
      <xdr:rowOff>136001</xdr:rowOff>
    </xdr:to>
    <xdr:cxnSp macro="">
      <xdr:nvCxnSpPr>
        <xdr:cNvPr id="17" name="Straight Connector 16">
          <a:extLst>
            <a:ext uri="{FF2B5EF4-FFF2-40B4-BE49-F238E27FC236}">
              <a16:creationId xmlns:a16="http://schemas.microsoft.com/office/drawing/2014/main" id="{A66D0F45-70B8-47FB-A5A2-5FAF385CACD4}"/>
            </a:ext>
          </a:extLst>
        </xdr:cNvPr>
        <xdr:cNvCxnSpPr/>
      </xdr:nvCxnSpPr>
      <xdr:spPr>
        <a:xfrm flipV="1">
          <a:off x="1477342" y="6670150"/>
          <a:ext cx="2825462" cy="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142876</xdr:colOff>
      <xdr:row>29</xdr:row>
      <xdr:rowOff>1</xdr:rowOff>
    </xdr:from>
    <xdr:to>
      <xdr:col>1</xdr:col>
      <xdr:colOff>147205</xdr:colOff>
      <xdr:row>36</xdr:row>
      <xdr:rowOff>60615</xdr:rowOff>
    </xdr:to>
    <xdr:sp macro="" textlink="">
      <xdr:nvSpPr>
        <xdr:cNvPr id="18" name="Line 19">
          <a:extLst>
            <a:ext uri="{FF2B5EF4-FFF2-40B4-BE49-F238E27FC236}">
              <a16:creationId xmlns:a16="http://schemas.microsoft.com/office/drawing/2014/main" id="{580C20DE-E45B-4692-9CE6-2319BF397769}"/>
            </a:ext>
          </a:extLst>
        </xdr:cNvPr>
        <xdr:cNvSpPr>
          <a:spLocks noChangeShapeType="1"/>
        </xdr:cNvSpPr>
      </xdr:nvSpPr>
      <xdr:spPr bwMode="auto">
        <a:xfrm>
          <a:off x="542926" y="6810376"/>
          <a:ext cx="4329" cy="11369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155863</xdr:colOff>
      <xdr:row>38</xdr:row>
      <xdr:rowOff>69271</xdr:rowOff>
    </xdr:from>
    <xdr:to>
      <xdr:col>1</xdr:col>
      <xdr:colOff>158461</xdr:colOff>
      <xdr:row>45</xdr:row>
      <xdr:rowOff>155861</xdr:rowOff>
    </xdr:to>
    <xdr:sp macro="" textlink="">
      <xdr:nvSpPr>
        <xdr:cNvPr id="19" name="Line 38">
          <a:extLst>
            <a:ext uri="{FF2B5EF4-FFF2-40B4-BE49-F238E27FC236}">
              <a16:creationId xmlns:a16="http://schemas.microsoft.com/office/drawing/2014/main" id="{BFFFC6B5-869E-49BF-8D57-AA7A034DA807}"/>
            </a:ext>
          </a:extLst>
        </xdr:cNvPr>
        <xdr:cNvSpPr>
          <a:spLocks noChangeShapeType="1"/>
        </xdr:cNvSpPr>
      </xdr:nvSpPr>
      <xdr:spPr bwMode="auto">
        <a:xfrm flipH="1" flipV="1">
          <a:off x="555913" y="8308396"/>
          <a:ext cx="2598" cy="12010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155862</xdr:colOff>
      <xdr:row>28</xdr:row>
      <xdr:rowOff>77932</xdr:rowOff>
    </xdr:from>
    <xdr:to>
      <xdr:col>8</xdr:col>
      <xdr:colOff>258039</xdr:colOff>
      <xdr:row>28</xdr:row>
      <xdr:rowOff>189634</xdr:rowOff>
    </xdr:to>
    <xdr:sp macro="" textlink="">
      <xdr:nvSpPr>
        <xdr:cNvPr id="20" name="Oval 143">
          <a:extLst>
            <a:ext uri="{FF2B5EF4-FFF2-40B4-BE49-F238E27FC236}">
              <a16:creationId xmlns:a16="http://schemas.microsoft.com/office/drawing/2014/main" id="{7EDFE28C-D02B-4139-B6B1-FE756F9FC6FF}"/>
            </a:ext>
          </a:extLst>
        </xdr:cNvPr>
        <xdr:cNvSpPr>
          <a:spLocks noChangeArrowheads="1"/>
        </xdr:cNvSpPr>
      </xdr:nvSpPr>
      <xdr:spPr bwMode="auto">
        <a:xfrm>
          <a:off x="2318037" y="661208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273625</xdr:colOff>
      <xdr:row>28</xdr:row>
      <xdr:rowOff>83127</xdr:rowOff>
    </xdr:from>
    <xdr:to>
      <xdr:col>10</xdr:col>
      <xdr:colOff>81393</xdr:colOff>
      <xdr:row>28</xdr:row>
      <xdr:rowOff>194829</xdr:rowOff>
    </xdr:to>
    <xdr:sp macro="" textlink="">
      <xdr:nvSpPr>
        <xdr:cNvPr id="21" name="Oval 143">
          <a:extLst>
            <a:ext uri="{FF2B5EF4-FFF2-40B4-BE49-F238E27FC236}">
              <a16:creationId xmlns:a16="http://schemas.microsoft.com/office/drawing/2014/main" id="{32117D24-5BF7-4B32-8CA0-302B69BFAAD8}"/>
            </a:ext>
          </a:extLst>
        </xdr:cNvPr>
        <xdr:cNvSpPr>
          <a:spLocks noChangeArrowheads="1"/>
        </xdr:cNvSpPr>
      </xdr:nvSpPr>
      <xdr:spPr bwMode="auto">
        <a:xfrm>
          <a:off x="2731075" y="6617277"/>
          <a:ext cx="103043"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285750</xdr:colOff>
      <xdr:row>11</xdr:row>
      <xdr:rowOff>76200</xdr:rowOff>
    </xdr:from>
    <xdr:to>
      <xdr:col>15</xdr:col>
      <xdr:colOff>104775</xdr:colOff>
      <xdr:row>23</xdr:row>
      <xdr:rowOff>38100</xdr:rowOff>
    </xdr:to>
    <xdr:sp macro="" textlink="">
      <xdr:nvSpPr>
        <xdr:cNvPr id="22" name="Oval 21">
          <a:extLst>
            <a:ext uri="{FF2B5EF4-FFF2-40B4-BE49-F238E27FC236}">
              <a16:creationId xmlns:a16="http://schemas.microsoft.com/office/drawing/2014/main" id="{549ABFB7-3B2D-423C-9540-91C069146177}"/>
            </a:ext>
          </a:extLst>
        </xdr:cNvPr>
        <xdr:cNvSpPr/>
      </xdr:nvSpPr>
      <xdr:spPr>
        <a:xfrm>
          <a:off x="1733550" y="3276600"/>
          <a:ext cx="2419350" cy="22479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r>
            <a:rPr lang="en-US" sz="1100"/>
            <a:t>                      4.25'</a:t>
          </a:r>
        </a:p>
      </xdr:txBody>
    </xdr:sp>
    <xdr:clientData/>
  </xdr:twoCellAnchor>
  <xdr:twoCellAnchor>
    <xdr:from>
      <xdr:col>5</xdr:col>
      <xdr:colOff>285749</xdr:colOff>
      <xdr:row>17</xdr:row>
      <xdr:rowOff>57150</xdr:rowOff>
    </xdr:from>
    <xdr:to>
      <xdr:col>10</xdr:col>
      <xdr:colOff>19049</xdr:colOff>
      <xdr:row>17</xdr:row>
      <xdr:rowOff>57150</xdr:rowOff>
    </xdr:to>
    <xdr:sp macro="" textlink="">
      <xdr:nvSpPr>
        <xdr:cNvPr id="23" name="Line 38">
          <a:extLst>
            <a:ext uri="{FF2B5EF4-FFF2-40B4-BE49-F238E27FC236}">
              <a16:creationId xmlns:a16="http://schemas.microsoft.com/office/drawing/2014/main" id="{F4BF522B-2CE7-4C47-8CA0-83EA44403759}"/>
            </a:ext>
          </a:extLst>
        </xdr:cNvPr>
        <xdr:cNvSpPr>
          <a:spLocks noChangeShapeType="1"/>
        </xdr:cNvSpPr>
      </xdr:nvSpPr>
      <xdr:spPr bwMode="auto">
        <a:xfrm>
          <a:off x="1733549" y="4400550"/>
          <a:ext cx="1038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17</xdr:row>
      <xdr:rowOff>66672</xdr:rowOff>
    </xdr:from>
    <xdr:to>
      <xdr:col>15</xdr:col>
      <xdr:colOff>95250</xdr:colOff>
      <xdr:row>17</xdr:row>
      <xdr:rowOff>66675</xdr:rowOff>
    </xdr:to>
    <xdr:sp macro="" textlink="">
      <xdr:nvSpPr>
        <xdr:cNvPr id="24" name="Line 38">
          <a:extLst>
            <a:ext uri="{FF2B5EF4-FFF2-40B4-BE49-F238E27FC236}">
              <a16:creationId xmlns:a16="http://schemas.microsoft.com/office/drawing/2014/main" id="{C8865A7F-39A8-45F9-8BBD-7644CAC98FE1}"/>
            </a:ext>
          </a:extLst>
        </xdr:cNvPr>
        <xdr:cNvSpPr>
          <a:spLocks noChangeShapeType="1"/>
        </xdr:cNvSpPr>
      </xdr:nvSpPr>
      <xdr:spPr bwMode="auto">
        <a:xfrm flipH="1" flipV="1">
          <a:off x="3190875" y="4410072"/>
          <a:ext cx="952500"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169828</xdr:colOff>
      <xdr:row>13</xdr:row>
      <xdr:rowOff>117404</xdr:rowOff>
    </xdr:from>
    <xdr:to>
      <xdr:col>6</xdr:col>
      <xdr:colOff>65736</xdr:colOff>
      <xdr:row>16</xdr:row>
      <xdr:rowOff>50729</xdr:rowOff>
    </xdr:to>
    <xdr:sp macro="" textlink="">
      <xdr:nvSpPr>
        <xdr:cNvPr id="25" name="Rectangle 24">
          <a:extLst>
            <a:ext uri="{FF2B5EF4-FFF2-40B4-BE49-F238E27FC236}">
              <a16:creationId xmlns:a16="http://schemas.microsoft.com/office/drawing/2014/main" id="{7DA30938-DA95-47BD-B204-2B13ABE9B61E}"/>
            </a:ext>
          </a:extLst>
        </xdr:cNvPr>
        <xdr:cNvSpPr/>
      </xdr:nvSpPr>
      <xdr:spPr>
        <a:xfrm rot="17544835">
          <a:off x="1460807" y="3855625"/>
          <a:ext cx="504825" cy="191183"/>
        </a:xfrm>
        <a:prstGeom prst="rect">
          <a:avLst/>
        </a:prstGeom>
        <a:solidFill>
          <a:schemeClr val="accent6"/>
        </a:solid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000"/>
            <a:t>0.37'</a:t>
          </a:r>
        </a:p>
      </xdr:txBody>
    </xdr:sp>
    <xdr:clientData/>
  </xdr:twoCellAnchor>
  <xdr:twoCellAnchor>
    <xdr:from>
      <xdr:col>6</xdr:col>
      <xdr:colOff>9526</xdr:colOff>
      <xdr:row>37</xdr:row>
      <xdr:rowOff>142875</xdr:rowOff>
    </xdr:from>
    <xdr:to>
      <xdr:col>9</xdr:col>
      <xdr:colOff>95251</xdr:colOff>
      <xdr:row>37</xdr:row>
      <xdr:rowOff>142875</xdr:rowOff>
    </xdr:to>
    <xdr:sp macro="" textlink="">
      <xdr:nvSpPr>
        <xdr:cNvPr id="26" name="Line 38">
          <a:extLst>
            <a:ext uri="{FF2B5EF4-FFF2-40B4-BE49-F238E27FC236}">
              <a16:creationId xmlns:a16="http://schemas.microsoft.com/office/drawing/2014/main" id="{12AC5661-B262-40C8-9A29-F09970318E71}"/>
            </a:ext>
          </a:extLst>
        </xdr:cNvPr>
        <xdr:cNvSpPr>
          <a:spLocks noChangeShapeType="1"/>
        </xdr:cNvSpPr>
      </xdr:nvSpPr>
      <xdr:spPr bwMode="auto">
        <a:xfrm>
          <a:off x="1752601" y="8181975"/>
          <a:ext cx="80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161926</xdr:colOff>
      <xdr:row>37</xdr:row>
      <xdr:rowOff>152396</xdr:rowOff>
    </xdr:from>
    <xdr:to>
      <xdr:col>14</xdr:col>
      <xdr:colOff>104775</xdr:colOff>
      <xdr:row>37</xdr:row>
      <xdr:rowOff>152399</xdr:rowOff>
    </xdr:to>
    <xdr:sp macro="" textlink="">
      <xdr:nvSpPr>
        <xdr:cNvPr id="27" name="Line 38">
          <a:extLst>
            <a:ext uri="{FF2B5EF4-FFF2-40B4-BE49-F238E27FC236}">
              <a16:creationId xmlns:a16="http://schemas.microsoft.com/office/drawing/2014/main" id="{D514800F-1F01-4EC5-9C89-A1624F6D9D33}"/>
            </a:ext>
          </a:extLst>
        </xdr:cNvPr>
        <xdr:cNvSpPr>
          <a:spLocks noChangeShapeType="1"/>
        </xdr:cNvSpPr>
      </xdr:nvSpPr>
      <xdr:spPr bwMode="auto">
        <a:xfrm flipH="1" flipV="1">
          <a:off x="3209926" y="8191496"/>
          <a:ext cx="819149"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285750</xdr:colOff>
      <xdr:row>48</xdr:row>
      <xdr:rowOff>95250</xdr:rowOff>
    </xdr:from>
    <xdr:to>
      <xdr:col>4</xdr:col>
      <xdr:colOff>151533</xdr:colOff>
      <xdr:row>48</xdr:row>
      <xdr:rowOff>95250</xdr:rowOff>
    </xdr:to>
    <xdr:sp macro="" textlink="">
      <xdr:nvSpPr>
        <xdr:cNvPr id="28" name="Line 121">
          <a:extLst>
            <a:ext uri="{FF2B5EF4-FFF2-40B4-BE49-F238E27FC236}">
              <a16:creationId xmlns:a16="http://schemas.microsoft.com/office/drawing/2014/main" id="{9AADBD44-9E04-4DC7-AB4C-79F37AC4D214}"/>
            </a:ext>
          </a:extLst>
        </xdr:cNvPr>
        <xdr:cNvSpPr>
          <a:spLocks noChangeShapeType="1"/>
        </xdr:cNvSpPr>
      </xdr:nvSpPr>
      <xdr:spPr bwMode="auto">
        <a:xfrm>
          <a:off x="1276350" y="10039350"/>
          <a:ext cx="16105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242454</xdr:colOff>
      <xdr:row>48</xdr:row>
      <xdr:rowOff>77931</xdr:rowOff>
    </xdr:from>
    <xdr:to>
      <xdr:col>6</xdr:col>
      <xdr:colOff>112568</xdr:colOff>
      <xdr:row>48</xdr:row>
      <xdr:rowOff>86590</xdr:rowOff>
    </xdr:to>
    <xdr:sp macro="" textlink="">
      <xdr:nvSpPr>
        <xdr:cNvPr id="29" name="Line 126">
          <a:extLst>
            <a:ext uri="{FF2B5EF4-FFF2-40B4-BE49-F238E27FC236}">
              <a16:creationId xmlns:a16="http://schemas.microsoft.com/office/drawing/2014/main" id="{F1858295-B968-4A29-8C50-5D1B91C3ED56}"/>
            </a:ext>
          </a:extLst>
        </xdr:cNvPr>
        <xdr:cNvSpPr>
          <a:spLocks noChangeShapeType="1"/>
        </xdr:cNvSpPr>
      </xdr:nvSpPr>
      <xdr:spPr bwMode="auto">
        <a:xfrm flipH="1" flipV="1">
          <a:off x="1690254" y="10022031"/>
          <a:ext cx="165389"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88323</xdr:colOff>
      <xdr:row>28</xdr:row>
      <xdr:rowOff>86591</xdr:rowOff>
    </xdr:from>
    <xdr:to>
      <xdr:col>15</xdr:col>
      <xdr:colOff>190500</xdr:colOff>
      <xdr:row>28</xdr:row>
      <xdr:rowOff>198293</xdr:rowOff>
    </xdr:to>
    <xdr:sp macro="" textlink="">
      <xdr:nvSpPr>
        <xdr:cNvPr id="30" name="Oval 143">
          <a:extLst>
            <a:ext uri="{FF2B5EF4-FFF2-40B4-BE49-F238E27FC236}">
              <a16:creationId xmlns:a16="http://schemas.microsoft.com/office/drawing/2014/main" id="{CFC3AAD1-48AB-454A-97D8-CCBFF965F6DF}"/>
            </a:ext>
          </a:extLst>
        </xdr:cNvPr>
        <xdr:cNvSpPr>
          <a:spLocks noChangeArrowheads="1"/>
        </xdr:cNvSpPr>
      </xdr:nvSpPr>
      <xdr:spPr bwMode="auto">
        <a:xfrm>
          <a:off x="4136448" y="6620741"/>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311727</xdr:colOff>
      <xdr:row>48</xdr:row>
      <xdr:rowOff>95250</xdr:rowOff>
    </xdr:from>
    <xdr:to>
      <xdr:col>15</xdr:col>
      <xdr:colOff>27708</xdr:colOff>
      <xdr:row>48</xdr:row>
      <xdr:rowOff>95250</xdr:rowOff>
    </xdr:to>
    <xdr:sp macro="" textlink="">
      <xdr:nvSpPr>
        <xdr:cNvPr id="31" name="Line 121">
          <a:extLst>
            <a:ext uri="{FF2B5EF4-FFF2-40B4-BE49-F238E27FC236}">
              <a16:creationId xmlns:a16="http://schemas.microsoft.com/office/drawing/2014/main" id="{EE548316-56B5-49A0-AE6B-F60C822E7DCA}"/>
            </a:ext>
          </a:extLst>
        </xdr:cNvPr>
        <xdr:cNvSpPr>
          <a:spLocks noChangeShapeType="1"/>
        </xdr:cNvSpPr>
      </xdr:nvSpPr>
      <xdr:spPr bwMode="auto">
        <a:xfrm>
          <a:off x="3912177" y="10039350"/>
          <a:ext cx="16365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242454</xdr:colOff>
      <xdr:row>48</xdr:row>
      <xdr:rowOff>77931</xdr:rowOff>
    </xdr:from>
    <xdr:to>
      <xdr:col>16</xdr:col>
      <xdr:colOff>112568</xdr:colOff>
      <xdr:row>48</xdr:row>
      <xdr:rowOff>86590</xdr:rowOff>
    </xdr:to>
    <xdr:sp macro="" textlink="">
      <xdr:nvSpPr>
        <xdr:cNvPr id="32" name="Line 126">
          <a:extLst>
            <a:ext uri="{FF2B5EF4-FFF2-40B4-BE49-F238E27FC236}">
              <a16:creationId xmlns:a16="http://schemas.microsoft.com/office/drawing/2014/main" id="{1CB9FB3C-95E4-485E-91B1-74783D07E761}"/>
            </a:ext>
          </a:extLst>
        </xdr:cNvPr>
        <xdr:cNvSpPr>
          <a:spLocks noChangeShapeType="1"/>
        </xdr:cNvSpPr>
      </xdr:nvSpPr>
      <xdr:spPr bwMode="auto">
        <a:xfrm flipH="1" flipV="1">
          <a:off x="4290579" y="10022031"/>
          <a:ext cx="165389" cy="86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103910</xdr:colOff>
      <xdr:row>28</xdr:row>
      <xdr:rowOff>69272</xdr:rowOff>
    </xdr:from>
    <xdr:to>
      <xdr:col>5</xdr:col>
      <xdr:colOff>206087</xdr:colOff>
      <xdr:row>28</xdr:row>
      <xdr:rowOff>180974</xdr:rowOff>
    </xdr:to>
    <xdr:sp macro="" textlink="">
      <xdr:nvSpPr>
        <xdr:cNvPr id="33" name="Oval 143">
          <a:extLst>
            <a:ext uri="{FF2B5EF4-FFF2-40B4-BE49-F238E27FC236}">
              <a16:creationId xmlns:a16="http://schemas.microsoft.com/office/drawing/2014/main" id="{3E111F29-EB35-4E4F-B873-7804B962786E}"/>
            </a:ext>
          </a:extLst>
        </xdr:cNvPr>
        <xdr:cNvSpPr>
          <a:spLocks noChangeArrowheads="1"/>
        </xdr:cNvSpPr>
      </xdr:nvSpPr>
      <xdr:spPr bwMode="auto">
        <a:xfrm>
          <a:off x="1551710" y="660342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7</xdr:col>
      <xdr:colOff>57150</xdr:colOff>
      <xdr:row>28</xdr:row>
      <xdr:rowOff>74468</xdr:rowOff>
    </xdr:from>
    <xdr:to>
      <xdr:col>7</xdr:col>
      <xdr:colOff>159326</xdr:colOff>
      <xdr:row>28</xdr:row>
      <xdr:rowOff>186170</xdr:rowOff>
    </xdr:to>
    <xdr:sp macro="" textlink="">
      <xdr:nvSpPr>
        <xdr:cNvPr id="34" name="Oval 143">
          <a:extLst>
            <a:ext uri="{FF2B5EF4-FFF2-40B4-BE49-F238E27FC236}">
              <a16:creationId xmlns:a16="http://schemas.microsoft.com/office/drawing/2014/main" id="{05DF713D-2F2F-4A97-8A2C-0B4F94D8F595}"/>
            </a:ext>
          </a:extLst>
        </xdr:cNvPr>
        <xdr:cNvSpPr>
          <a:spLocks noChangeArrowheads="1"/>
        </xdr:cNvSpPr>
      </xdr:nvSpPr>
      <xdr:spPr bwMode="auto">
        <a:xfrm>
          <a:off x="1924050" y="6608618"/>
          <a:ext cx="102176"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67541</xdr:colOff>
      <xdr:row>28</xdr:row>
      <xdr:rowOff>84859</xdr:rowOff>
    </xdr:from>
    <xdr:to>
      <xdr:col>11</xdr:col>
      <xdr:colOff>169718</xdr:colOff>
      <xdr:row>28</xdr:row>
      <xdr:rowOff>196561</xdr:rowOff>
    </xdr:to>
    <xdr:sp macro="" textlink="">
      <xdr:nvSpPr>
        <xdr:cNvPr id="35" name="Oval 143">
          <a:extLst>
            <a:ext uri="{FF2B5EF4-FFF2-40B4-BE49-F238E27FC236}">
              <a16:creationId xmlns:a16="http://schemas.microsoft.com/office/drawing/2014/main" id="{E59736C1-76B7-4617-AA1A-66A903D475DC}"/>
            </a:ext>
          </a:extLst>
        </xdr:cNvPr>
        <xdr:cNvSpPr>
          <a:spLocks noChangeArrowheads="1"/>
        </xdr:cNvSpPr>
      </xdr:nvSpPr>
      <xdr:spPr bwMode="auto">
        <a:xfrm>
          <a:off x="3115541" y="6619009"/>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12120</xdr:colOff>
      <xdr:row>28</xdr:row>
      <xdr:rowOff>90055</xdr:rowOff>
    </xdr:from>
    <xdr:to>
      <xdr:col>13</xdr:col>
      <xdr:colOff>114297</xdr:colOff>
      <xdr:row>28</xdr:row>
      <xdr:rowOff>201757</xdr:rowOff>
    </xdr:to>
    <xdr:sp macro="" textlink="">
      <xdr:nvSpPr>
        <xdr:cNvPr id="36" name="Oval 143">
          <a:extLst>
            <a:ext uri="{FF2B5EF4-FFF2-40B4-BE49-F238E27FC236}">
              <a16:creationId xmlns:a16="http://schemas.microsoft.com/office/drawing/2014/main" id="{DF5EC0BF-1040-4978-89FA-38C2F48CA94C}"/>
            </a:ext>
          </a:extLst>
        </xdr:cNvPr>
        <xdr:cNvSpPr>
          <a:spLocks noChangeArrowheads="1"/>
        </xdr:cNvSpPr>
      </xdr:nvSpPr>
      <xdr:spPr bwMode="auto">
        <a:xfrm>
          <a:off x="3612570" y="6624205"/>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29542</xdr:colOff>
      <xdr:row>28</xdr:row>
      <xdr:rowOff>136000</xdr:rowOff>
    </xdr:from>
    <xdr:to>
      <xdr:col>15</xdr:col>
      <xdr:colOff>254679</xdr:colOff>
      <xdr:row>28</xdr:row>
      <xdr:rowOff>136001</xdr:rowOff>
    </xdr:to>
    <xdr:cxnSp macro="">
      <xdr:nvCxnSpPr>
        <xdr:cNvPr id="37" name="Straight Connector 36">
          <a:extLst>
            <a:ext uri="{FF2B5EF4-FFF2-40B4-BE49-F238E27FC236}">
              <a16:creationId xmlns:a16="http://schemas.microsoft.com/office/drawing/2014/main" id="{DBC0FC84-78F4-4EBB-8327-D1F482D849C2}"/>
            </a:ext>
          </a:extLst>
        </xdr:cNvPr>
        <xdr:cNvCxnSpPr/>
      </xdr:nvCxnSpPr>
      <xdr:spPr>
        <a:xfrm flipV="1">
          <a:off x="1477342" y="6670150"/>
          <a:ext cx="2825462" cy="1"/>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142876</xdr:colOff>
      <xdr:row>29</xdr:row>
      <xdr:rowOff>1</xdr:rowOff>
    </xdr:from>
    <xdr:to>
      <xdr:col>1</xdr:col>
      <xdr:colOff>147205</xdr:colOff>
      <xdr:row>36</xdr:row>
      <xdr:rowOff>60615</xdr:rowOff>
    </xdr:to>
    <xdr:sp macro="" textlink="">
      <xdr:nvSpPr>
        <xdr:cNvPr id="38" name="Line 19">
          <a:extLst>
            <a:ext uri="{FF2B5EF4-FFF2-40B4-BE49-F238E27FC236}">
              <a16:creationId xmlns:a16="http://schemas.microsoft.com/office/drawing/2014/main" id="{1FB6F154-FA16-4E3B-8162-F8B64ED2DDCB}"/>
            </a:ext>
          </a:extLst>
        </xdr:cNvPr>
        <xdr:cNvSpPr>
          <a:spLocks noChangeShapeType="1"/>
        </xdr:cNvSpPr>
      </xdr:nvSpPr>
      <xdr:spPr bwMode="auto">
        <a:xfrm>
          <a:off x="542926" y="6810376"/>
          <a:ext cx="4329" cy="113693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155863</xdr:colOff>
      <xdr:row>38</xdr:row>
      <xdr:rowOff>69271</xdr:rowOff>
    </xdr:from>
    <xdr:to>
      <xdr:col>1</xdr:col>
      <xdr:colOff>158461</xdr:colOff>
      <xdr:row>45</xdr:row>
      <xdr:rowOff>155861</xdr:rowOff>
    </xdr:to>
    <xdr:sp macro="" textlink="">
      <xdr:nvSpPr>
        <xdr:cNvPr id="39" name="Line 38">
          <a:extLst>
            <a:ext uri="{FF2B5EF4-FFF2-40B4-BE49-F238E27FC236}">
              <a16:creationId xmlns:a16="http://schemas.microsoft.com/office/drawing/2014/main" id="{CF8E1C3B-FB28-4097-966D-1F917E97CBB0}"/>
            </a:ext>
          </a:extLst>
        </xdr:cNvPr>
        <xdr:cNvSpPr>
          <a:spLocks noChangeShapeType="1"/>
        </xdr:cNvSpPr>
      </xdr:nvSpPr>
      <xdr:spPr bwMode="auto">
        <a:xfrm flipH="1" flipV="1">
          <a:off x="555913" y="8308396"/>
          <a:ext cx="2598" cy="120101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155862</xdr:colOff>
      <xdr:row>28</xdr:row>
      <xdr:rowOff>77932</xdr:rowOff>
    </xdr:from>
    <xdr:to>
      <xdr:col>8</xdr:col>
      <xdr:colOff>258039</xdr:colOff>
      <xdr:row>28</xdr:row>
      <xdr:rowOff>189634</xdr:rowOff>
    </xdr:to>
    <xdr:sp macro="" textlink="">
      <xdr:nvSpPr>
        <xdr:cNvPr id="40" name="Oval 143">
          <a:extLst>
            <a:ext uri="{FF2B5EF4-FFF2-40B4-BE49-F238E27FC236}">
              <a16:creationId xmlns:a16="http://schemas.microsoft.com/office/drawing/2014/main" id="{19F1F92E-77ED-40DA-A1A5-AD708FFC5572}"/>
            </a:ext>
          </a:extLst>
        </xdr:cNvPr>
        <xdr:cNvSpPr>
          <a:spLocks noChangeArrowheads="1"/>
        </xdr:cNvSpPr>
      </xdr:nvSpPr>
      <xdr:spPr bwMode="auto">
        <a:xfrm>
          <a:off x="2318037" y="6612082"/>
          <a:ext cx="102177"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273625</xdr:colOff>
      <xdr:row>28</xdr:row>
      <xdr:rowOff>83127</xdr:rowOff>
    </xdr:from>
    <xdr:to>
      <xdr:col>10</xdr:col>
      <xdr:colOff>81393</xdr:colOff>
      <xdr:row>28</xdr:row>
      <xdr:rowOff>194829</xdr:rowOff>
    </xdr:to>
    <xdr:sp macro="" textlink="">
      <xdr:nvSpPr>
        <xdr:cNvPr id="41" name="Oval 143">
          <a:extLst>
            <a:ext uri="{FF2B5EF4-FFF2-40B4-BE49-F238E27FC236}">
              <a16:creationId xmlns:a16="http://schemas.microsoft.com/office/drawing/2014/main" id="{2D25701E-B130-4BEF-B695-F466FF6A8FAD}"/>
            </a:ext>
          </a:extLst>
        </xdr:cNvPr>
        <xdr:cNvSpPr>
          <a:spLocks noChangeArrowheads="1"/>
        </xdr:cNvSpPr>
      </xdr:nvSpPr>
      <xdr:spPr bwMode="auto">
        <a:xfrm>
          <a:off x="2731075" y="6617277"/>
          <a:ext cx="103043" cy="11170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285750</xdr:colOff>
      <xdr:row>11</xdr:row>
      <xdr:rowOff>76200</xdr:rowOff>
    </xdr:from>
    <xdr:to>
      <xdr:col>15</xdr:col>
      <xdr:colOff>104775</xdr:colOff>
      <xdr:row>23</xdr:row>
      <xdr:rowOff>38100</xdr:rowOff>
    </xdr:to>
    <xdr:sp macro="" textlink="">
      <xdr:nvSpPr>
        <xdr:cNvPr id="42" name="Oval 41">
          <a:extLst>
            <a:ext uri="{FF2B5EF4-FFF2-40B4-BE49-F238E27FC236}">
              <a16:creationId xmlns:a16="http://schemas.microsoft.com/office/drawing/2014/main" id="{CEA768FA-0354-42E0-B211-131559EBBB92}"/>
            </a:ext>
          </a:extLst>
        </xdr:cNvPr>
        <xdr:cNvSpPr/>
      </xdr:nvSpPr>
      <xdr:spPr>
        <a:xfrm>
          <a:off x="1733550" y="3276600"/>
          <a:ext cx="2419350" cy="22479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r>
            <a:rPr lang="en-US" sz="1100"/>
            <a:t>                      4.25'</a:t>
          </a:r>
        </a:p>
      </xdr:txBody>
    </xdr:sp>
    <xdr:clientData/>
  </xdr:twoCellAnchor>
  <xdr:twoCellAnchor>
    <xdr:from>
      <xdr:col>5</xdr:col>
      <xdr:colOff>285749</xdr:colOff>
      <xdr:row>17</xdr:row>
      <xdr:rowOff>57150</xdr:rowOff>
    </xdr:from>
    <xdr:to>
      <xdr:col>10</xdr:col>
      <xdr:colOff>19049</xdr:colOff>
      <xdr:row>17</xdr:row>
      <xdr:rowOff>57150</xdr:rowOff>
    </xdr:to>
    <xdr:sp macro="" textlink="">
      <xdr:nvSpPr>
        <xdr:cNvPr id="43" name="Line 38">
          <a:extLst>
            <a:ext uri="{FF2B5EF4-FFF2-40B4-BE49-F238E27FC236}">
              <a16:creationId xmlns:a16="http://schemas.microsoft.com/office/drawing/2014/main" id="{99936BB6-E9D4-4C83-ABC5-C95ECAC79DA9}"/>
            </a:ext>
          </a:extLst>
        </xdr:cNvPr>
        <xdr:cNvSpPr>
          <a:spLocks noChangeShapeType="1"/>
        </xdr:cNvSpPr>
      </xdr:nvSpPr>
      <xdr:spPr bwMode="auto">
        <a:xfrm>
          <a:off x="1733549" y="4400550"/>
          <a:ext cx="1038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142875</xdr:colOff>
      <xdr:row>17</xdr:row>
      <xdr:rowOff>66672</xdr:rowOff>
    </xdr:from>
    <xdr:to>
      <xdr:col>15</xdr:col>
      <xdr:colOff>95250</xdr:colOff>
      <xdr:row>17</xdr:row>
      <xdr:rowOff>66675</xdr:rowOff>
    </xdr:to>
    <xdr:sp macro="" textlink="">
      <xdr:nvSpPr>
        <xdr:cNvPr id="44" name="Line 38">
          <a:extLst>
            <a:ext uri="{FF2B5EF4-FFF2-40B4-BE49-F238E27FC236}">
              <a16:creationId xmlns:a16="http://schemas.microsoft.com/office/drawing/2014/main" id="{CEFF0A76-391D-4B76-992B-F61950766D30}"/>
            </a:ext>
          </a:extLst>
        </xdr:cNvPr>
        <xdr:cNvSpPr>
          <a:spLocks noChangeShapeType="1"/>
        </xdr:cNvSpPr>
      </xdr:nvSpPr>
      <xdr:spPr bwMode="auto">
        <a:xfrm flipH="1" flipV="1">
          <a:off x="3190875" y="4410072"/>
          <a:ext cx="952500"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169828</xdr:colOff>
      <xdr:row>13</xdr:row>
      <xdr:rowOff>117404</xdr:rowOff>
    </xdr:from>
    <xdr:to>
      <xdr:col>6</xdr:col>
      <xdr:colOff>65736</xdr:colOff>
      <xdr:row>16</xdr:row>
      <xdr:rowOff>50729</xdr:rowOff>
    </xdr:to>
    <xdr:sp macro="" textlink="">
      <xdr:nvSpPr>
        <xdr:cNvPr id="45" name="Rectangle 44">
          <a:extLst>
            <a:ext uri="{FF2B5EF4-FFF2-40B4-BE49-F238E27FC236}">
              <a16:creationId xmlns:a16="http://schemas.microsoft.com/office/drawing/2014/main" id="{DF97E636-E8A5-4308-979C-F2D8A24C4ABE}"/>
            </a:ext>
          </a:extLst>
        </xdr:cNvPr>
        <xdr:cNvSpPr/>
      </xdr:nvSpPr>
      <xdr:spPr>
        <a:xfrm rot="17544835">
          <a:off x="1460807" y="3855625"/>
          <a:ext cx="504825" cy="191183"/>
        </a:xfrm>
        <a:prstGeom prst="rect">
          <a:avLst/>
        </a:prstGeom>
        <a:solidFill>
          <a:schemeClr val="accent6"/>
        </a:solidFill>
        <a:ln w="3175">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000"/>
            <a:t>0.37'</a:t>
          </a:r>
        </a:p>
      </xdr:txBody>
    </xdr:sp>
    <xdr:clientData/>
  </xdr:twoCellAnchor>
  <xdr:twoCellAnchor>
    <xdr:from>
      <xdr:col>6</xdr:col>
      <xdr:colOff>9526</xdr:colOff>
      <xdr:row>37</xdr:row>
      <xdr:rowOff>142875</xdr:rowOff>
    </xdr:from>
    <xdr:to>
      <xdr:col>9</xdr:col>
      <xdr:colOff>95251</xdr:colOff>
      <xdr:row>37</xdr:row>
      <xdr:rowOff>142875</xdr:rowOff>
    </xdr:to>
    <xdr:sp macro="" textlink="">
      <xdr:nvSpPr>
        <xdr:cNvPr id="46" name="Line 38">
          <a:extLst>
            <a:ext uri="{FF2B5EF4-FFF2-40B4-BE49-F238E27FC236}">
              <a16:creationId xmlns:a16="http://schemas.microsoft.com/office/drawing/2014/main" id="{B301521D-2344-4A08-AF42-41A7E4FD8CCF}"/>
            </a:ext>
          </a:extLst>
        </xdr:cNvPr>
        <xdr:cNvSpPr>
          <a:spLocks noChangeShapeType="1"/>
        </xdr:cNvSpPr>
      </xdr:nvSpPr>
      <xdr:spPr bwMode="auto">
        <a:xfrm>
          <a:off x="1752601" y="8181975"/>
          <a:ext cx="80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161926</xdr:colOff>
      <xdr:row>37</xdr:row>
      <xdr:rowOff>152396</xdr:rowOff>
    </xdr:from>
    <xdr:to>
      <xdr:col>14</xdr:col>
      <xdr:colOff>104775</xdr:colOff>
      <xdr:row>37</xdr:row>
      <xdr:rowOff>152399</xdr:rowOff>
    </xdr:to>
    <xdr:sp macro="" textlink="">
      <xdr:nvSpPr>
        <xdr:cNvPr id="47" name="Line 38">
          <a:extLst>
            <a:ext uri="{FF2B5EF4-FFF2-40B4-BE49-F238E27FC236}">
              <a16:creationId xmlns:a16="http://schemas.microsoft.com/office/drawing/2014/main" id="{B58D8C73-C7D8-4FE3-B78F-3FF197EE0C1F}"/>
            </a:ext>
          </a:extLst>
        </xdr:cNvPr>
        <xdr:cNvSpPr>
          <a:spLocks noChangeShapeType="1"/>
        </xdr:cNvSpPr>
      </xdr:nvSpPr>
      <xdr:spPr bwMode="auto">
        <a:xfrm flipH="1" flipV="1">
          <a:off x="3209926" y="8191496"/>
          <a:ext cx="819149" cy="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109537</xdr:colOff>
      <xdr:row>28</xdr:row>
      <xdr:rowOff>263526</xdr:rowOff>
    </xdr:from>
    <xdr:to>
      <xdr:col>17</xdr:col>
      <xdr:colOff>111125</xdr:colOff>
      <xdr:row>33</xdr:row>
      <xdr:rowOff>71438</xdr:rowOff>
    </xdr:to>
    <xdr:sp macro="" textlink="">
      <xdr:nvSpPr>
        <xdr:cNvPr id="48" name="Line 19">
          <a:extLst>
            <a:ext uri="{FF2B5EF4-FFF2-40B4-BE49-F238E27FC236}">
              <a16:creationId xmlns:a16="http://schemas.microsoft.com/office/drawing/2014/main" id="{28D98AAD-25A7-47D9-94AB-2F660D35E3EA}"/>
            </a:ext>
          </a:extLst>
        </xdr:cNvPr>
        <xdr:cNvSpPr>
          <a:spLocks noChangeShapeType="1"/>
        </xdr:cNvSpPr>
      </xdr:nvSpPr>
      <xdr:spPr bwMode="auto">
        <a:xfrm>
          <a:off x="4567237" y="6797676"/>
          <a:ext cx="1588" cy="70326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127000</xdr:colOff>
      <xdr:row>35</xdr:row>
      <xdr:rowOff>15875</xdr:rowOff>
    </xdr:from>
    <xdr:to>
      <xdr:col>17</xdr:col>
      <xdr:colOff>133349</xdr:colOff>
      <xdr:row>38</xdr:row>
      <xdr:rowOff>1586</xdr:rowOff>
    </xdr:to>
    <xdr:sp macro="" textlink="">
      <xdr:nvSpPr>
        <xdr:cNvPr id="49" name="Line 38">
          <a:extLst>
            <a:ext uri="{FF2B5EF4-FFF2-40B4-BE49-F238E27FC236}">
              <a16:creationId xmlns:a16="http://schemas.microsoft.com/office/drawing/2014/main" id="{47B98035-9952-4B7E-ACF3-83CD20A00B70}"/>
            </a:ext>
          </a:extLst>
        </xdr:cNvPr>
        <xdr:cNvSpPr>
          <a:spLocks noChangeShapeType="1"/>
        </xdr:cNvSpPr>
      </xdr:nvSpPr>
      <xdr:spPr bwMode="auto">
        <a:xfrm flipH="1" flipV="1">
          <a:off x="4584700" y="7750175"/>
          <a:ext cx="6349" cy="4905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142874</xdr:colOff>
      <xdr:row>37</xdr:row>
      <xdr:rowOff>152401</xdr:rowOff>
    </xdr:from>
    <xdr:to>
      <xdr:col>17</xdr:col>
      <xdr:colOff>142874</xdr:colOff>
      <xdr:row>41</xdr:row>
      <xdr:rowOff>38101</xdr:rowOff>
    </xdr:to>
    <xdr:sp macro="" textlink="">
      <xdr:nvSpPr>
        <xdr:cNvPr id="50" name="Line 19">
          <a:extLst>
            <a:ext uri="{FF2B5EF4-FFF2-40B4-BE49-F238E27FC236}">
              <a16:creationId xmlns:a16="http://schemas.microsoft.com/office/drawing/2014/main" id="{D961393C-013E-4C86-98F5-63F718C345CF}"/>
            </a:ext>
          </a:extLst>
        </xdr:cNvPr>
        <xdr:cNvSpPr>
          <a:spLocks noChangeShapeType="1"/>
        </xdr:cNvSpPr>
      </xdr:nvSpPr>
      <xdr:spPr bwMode="auto">
        <a:xfrm flipH="1">
          <a:off x="4600574" y="8191501"/>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133349</xdr:colOff>
      <xdr:row>42</xdr:row>
      <xdr:rowOff>123826</xdr:rowOff>
    </xdr:from>
    <xdr:to>
      <xdr:col>17</xdr:col>
      <xdr:colOff>142872</xdr:colOff>
      <xdr:row>45</xdr:row>
      <xdr:rowOff>142875</xdr:rowOff>
    </xdr:to>
    <xdr:sp macro="" textlink="">
      <xdr:nvSpPr>
        <xdr:cNvPr id="51" name="Line 38">
          <a:extLst>
            <a:ext uri="{FF2B5EF4-FFF2-40B4-BE49-F238E27FC236}">
              <a16:creationId xmlns:a16="http://schemas.microsoft.com/office/drawing/2014/main" id="{89553F30-7291-4309-909F-FCAE54CB6BA3}"/>
            </a:ext>
          </a:extLst>
        </xdr:cNvPr>
        <xdr:cNvSpPr>
          <a:spLocks noChangeShapeType="1"/>
        </xdr:cNvSpPr>
      </xdr:nvSpPr>
      <xdr:spPr bwMode="auto">
        <a:xfrm flipV="1">
          <a:off x="4591049" y="8991601"/>
          <a:ext cx="9523" cy="5048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24</xdr:col>
      <xdr:colOff>152400</xdr:colOff>
      <xdr:row>0</xdr:row>
      <xdr:rowOff>63500</xdr:rowOff>
    </xdr:from>
    <xdr:to>
      <xdr:col>24</xdr:col>
      <xdr:colOff>735808</xdr:colOff>
      <xdr:row>2</xdr:row>
      <xdr:rowOff>158307</xdr:rowOff>
    </xdr:to>
    <xdr:pic>
      <xdr:nvPicPr>
        <xdr:cNvPr id="52" name="Picture 51">
          <a:extLst>
            <a:ext uri="{FF2B5EF4-FFF2-40B4-BE49-F238E27FC236}">
              <a16:creationId xmlns:a16="http://schemas.microsoft.com/office/drawing/2014/main" id="{15EB7A8B-7B08-4E95-85C9-551917A48C15}"/>
            </a:ext>
          </a:extLst>
        </xdr:cNvPr>
        <xdr:cNvPicPr>
          <a:picLocks noChangeAspect="1"/>
        </xdr:cNvPicPr>
      </xdr:nvPicPr>
      <xdr:blipFill>
        <a:blip xmlns:r="http://schemas.openxmlformats.org/officeDocument/2006/relationships" r:embed="rId1"/>
        <a:stretch>
          <a:fillRect/>
        </a:stretch>
      </xdr:blipFill>
      <xdr:spPr>
        <a:xfrm>
          <a:off x="7219950" y="63500"/>
          <a:ext cx="583408" cy="523432"/>
        </a:xfrm>
        <a:prstGeom prst="rect">
          <a:avLst/>
        </a:prstGeom>
      </xdr:spPr>
    </xdr:pic>
    <xdr:clientData/>
  </xdr:twoCellAnchor>
  <xdr:twoCellAnchor editAs="oneCell">
    <xdr:from>
      <xdr:col>0</xdr:col>
      <xdr:colOff>196850</xdr:colOff>
      <xdr:row>0</xdr:row>
      <xdr:rowOff>60613</xdr:rowOff>
    </xdr:from>
    <xdr:to>
      <xdr:col>2</xdr:col>
      <xdr:colOff>69850</xdr:colOff>
      <xdr:row>2</xdr:row>
      <xdr:rowOff>89187</xdr:rowOff>
    </xdr:to>
    <xdr:pic>
      <xdr:nvPicPr>
        <xdr:cNvPr id="53" name="Picture 52">
          <a:extLst>
            <a:ext uri="{FF2B5EF4-FFF2-40B4-BE49-F238E27FC236}">
              <a16:creationId xmlns:a16="http://schemas.microsoft.com/office/drawing/2014/main" id="{C67BF7CE-BA40-42B0-8868-9CAEA0BE6D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6850" y="60613"/>
          <a:ext cx="568325" cy="457199"/>
        </a:xfrm>
        <a:prstGeom prst="rect">
          <a:avLst/>
        </a:prstGeom>
        <a:noFill/>
      </xdr:spPr>
    </xdr:pic>
    <xdr:clientData/>
  </xdr:twoCellAnchor>
  <xdr:twoCellAnchor>
    <xdr:from>
      <xdr:col>19</xdr:col>
      <xdr:colOff>63500</xdr:colOff>
      <xdr:row>29</xdr:row>
      <xdr:rowOff>7937</xdr:rowOff>
    </xdr:from>
    <xdr:to>
      <xdr:col>19</xdr:col>
      <xdr:colOff>63500</xdr:colOff>
      <xdr:row>30</xdr:row>
      <xdr:rowOff>142875</xdr:rowOff>
    </xdr:to>
    <xdr:cxnSp macro="">
      <xdr:nvCxnSpPr>
        <xdr:cNvPr id="54" name="Straight Arrow Connector 53">
          <a:extLst>
            <a:ext uri="{FF2B5EF4-FFF2-40B4-BE49-F238E27FC236}">
              <a16:creationId xmlns:a16="http://schemas.microsoft.com/office/drawing/2014/main" id="{6A32EB0D-AAF3-8C75-BA8B-14933C1B7BE1}"/>
            </a:ext>
          </a:extLst>
        </xdr:cNvPr>
        <xdr:cNvCxnSpPr/>
      </xdr:nvCxnSpPr>
      <xdr:spPr>
        <a:xfrm>
          <a:off x="5187950" y="6818312"/>
          <a:ext cx="0" cy="296863"/>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555624</xdr:colOff>
      <xdr:row>0</xdr:row>
      <xdr:rowOff>39687</xdr:rowOff>
    </xdr:from>
    <xdr:to>
      <xdr:col>13</xdr:col>
      <xdr:colOff>100807</xdr:colOff>
      <xdr:row>2</xdr:row>
      <xdr:rowOff>209106</xdr:rowOff>
    </xdr:to>
    <xdr:pic>
      <xdr:nvPicPr>
        <xdr:cNvPr id="2" name="Picture 1">
          <a:extLst>
            <a:ext uri="{FF2B5EF4-FFF2-40B4-BE49-F238E27FC236}">
              <a16:creationId xmlns:a16="http://schemas.microsoft.com/office/drawing/2014/main" id="{88810B31-AF0D-45C5-A3EF-27CD01213441}"/>
            </a:ext>
          </a:extLst>
        </xdr:cNvPr>
        <xdr:cNvPicPr>
          <a:picLocks noChangeAspect="1"/>
        </xdr:cNvPicPr>
      </xdr:nvPicPr>
      <xdr:blipFill>
        <a:blip xmlns:r="http://schemas.openxmlformats.org/officeDocument/2006/relationships" r:embed="rId1"/>
        <a:stretch>
          <a:fillRect/>
        </a:stretch>
      </xdr:blipFill>
      <xdr:spPr>
        <a:xfrm>
          <a:off x="12347574" y="39687"/>
          <a:ext cx="545308" cy="521844"/>
        </a:xfrm>
        <a:prstGeom prst="rect">
          <a:avLst/>
        </a:prstGeom>
      </xdr:spPr>
    </xdr:pic>
    <xdr:clientData/>
  </xdr:twoCellAnchor>
  <xdr:twoCellAnchor editAs="oneCell">
    <xdr:from>
      <xdr:col>0</xdr:col>
      <xdr:colOff>103187</xdr:colOff>
      <xdr:row>0</xdr:row>
      <xdr:rowOff>76201</xdr:rowOff>
    </xdr:from>
    <xdr:to>
      <xdr:col>2</xdr:col>
      <xdr:colOff>1587</xdr:colOff>
      <xdr:row>2</xdr:row>
      <xdr:rowOff>293688</xdr:rowOff>
    </xdr:to>
    <xdr:pic>
      <xdr:nvPicPr>
        <xdr:cNvPr id="3" name="Picture 2">
          <a:extLst>
            <a:ext uri="{FF2B5EF4-FFF2-40B4-BE49-F238E27FC236}">
              <a16:creationId xmlns:a16="http://schemas.microsoft.com/office/drawing/2014/main" id="{2EDE9BDC-1A45-4011-B9F8-A14ECB62ABA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87" y="76201"/>
          <a:ext cx="688975" cy="56991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8283</xdr:colOff>
      <xdr:row>23</xdr:row>
      <xdr:rowOff>91108</xdr:rowOff>
    </xdr:from>
    <xdr:to>
      <xdr:col>6</xdr:col>
      <xdr:colOff>115957</xdr:colOff>
      <xdr:row>23</xdr:row>
      <xdr:rowOff>91109</xdr:rowOff>
    </xdr:to>
    <xdr:sp macro="" textlink="">
      <xdr:nvSpPr>
        <xdr:cNvPr id="2" name="Line 125">
          <a:extLst>
            <a:ext uri="{FF2B5EF4-FFF2-40B4-BE49-F238E27FC236}">
              <a16:creationId xmlns:a16="http://schemas.microsoft.com/office/drawing/2014/main" id="{81912054-5440-4F8F-9F0D-244AF7C96EA5}"/>
            </a:ext>
          </a:extLst>
        </xdr:cNvPr>
        <xdr:cNvSpPr>
          <a:spLocks noChangeShapeType="1"/>
        </xdr:cNvSpPr>
      </xdr:nvSpPr>
      <xdr:spPr bwMode="auto">
        <a:xfrm>
          <a:off x="1827558" y="5415583"/>
          <a:ext cx="1279249"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463825</xdr:colOff>
      <xdr:row>23</xdr:row>
      <xdr:rowOff>91108</xdr:rowOff>
    </xdr:from>
    <xdr:to>
      <xdr:col>9</xdr:col>
      <xdr:colOff>4139</xdr:colOff>
      <xdr:row>23</xdr:row>
      <xdr:rowOff>91109</xdr:rowOff>
    </xdr:to>
    <xdr:sp macro="" textlink="">
      <xdr:nvSpPr>
        <xdr:cNvPr id="3" name="Line 126">
          <a:extLst>
            <a:ext uri="{FF2B5EF4-FFF2-40B4-BE49-F238E27FC236}">
              <a16:creationId xmlns:a16="http://schemas.microsoft.com/office/drawing/2014/main" id="{034CE434-19BE-4A1C-BD23-B7560F9A4C67}"/>
            </a:ext>
          </a:extLst>
        </xdr:cNvPr>
        <xdr:cNvSpPr>
          <a:spLocks noChangeShapeType="1"/>
        </xdr:cNvSpPr>
      </xdr:nvSpPr>
      <xdr:spPr bwMode="auto">
        <a:xfrm flipH="1">
          <a:off x="3454675" y="5415583"/>
          <a:ext cx="1197664"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173935</xdr:colOff>
      <xdr:row>16</xdr:row>
      <xdr:rowOff>24846</xdr:rowOff>
    </xdr:from>
    <xdr:to>
      <xdr:col>2</xdr:col>
      <xdr:colOff>173935</xdr:colOff>
      <xdr:row>22</xdr:row>
      <xdr:rowOff>140809</xdr:rowOff>
    </xdr:to>
    <xdr:sp macro="" textlink="">
      <xdr:nvSpPr>
        <xdr:cNvPr id="4" name="Line 125">
          <a:extLst>
            <a:ext uri="{FF2B5EF4-FFF2-40B4-BE49-F238E27FC236}">
              <a16:creationId xmlns:a16="http://schemas.microsoft.com/office/drawing/2014/main" id="{FE139D6B-B381-4B79-8268-0311E253126E}"/>
            </a:ext>
          </a:extLst>
        </xdr:cNvPr>
        <xdr:cNvSpPr>
          <a:spLocks noChangeShapeType="1"/>
        </xdr:cNvSpPr>
      </xdr:nvSpPr>
      <xdr:spPr bwMode="auto">
        <a:xfrm flipV="1">
          <a:off x="1393135" y="4015821"/>
          <a:ext cx="0" cy="12589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165651</xdr:colOff>
      <xdr:row>9</xdr:row>
      <xdr:rowOff>66260</xdr:rowOff>
    </xdr:from>
    <xdr:to>
      <xdr:col>2</xdr:col>
      <xdr:colOff>173934</xdr:colOff>
      <xdr:row>15</xdr:row>
      <xdr:rowOff>16565</xdr:rowOff>
    </xdr:to>
    <xdr:sp macro="" textlink="">
      <xdr:nvSpPr>
        <xdr:cNvPr id="5" name="Line 126">
          <a:extLst>
            <a:ext uri="{FF2B5EF4-FFF2-40B4-BE49-F238E27FC236}">
              <a16:creationId xmlns:a16="http://schemas.microsoft.com/office/drawing/2014/main" id="{4E65DA01-60CA-4AFE-B776-52D35C263EF3}"/>
            </a:ext>
          </a:extLst>
        </xdr:cNvPr>
        <xdr:cNvSpPr>
          <a:spLocks noChangeShapeType="1"/>
        </xdr:cNvSpPr>
      </xdr:nvSpPr>
      <xdr:spPr bwMode="auto">
        <a:xfrm>
          <a:off x="1384851" y="2723735"/>
          <a:ext cx="8283" cy="1093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0</xdr:rowOff>
    </xdr:from>
    <xdr:to>
      <xdr:col>8</xdr:col>
      <xdr:colOff>424898</xdr:colOff>
      <xdr:row>23</xdr:row>
      <xdr:rowOff>5196</xdr:rowOff>
    </xdr:to>
    <xdr:sp macro="" textlink="">
      <xdr:nvSpPr>
        <xdr:cNvPr id="6" name="Oval 5">
          <a:extLst>
            <a:ext uri="{FF2B5EF4-FFF2-40B4-BE49-F238E27FC236}">
              <a16:creationId xmlns:a16="http://schemas.microsoft.com/office/drawing/2014/main" id="{71E15B45-DED3-4913-B541-812B76FD3CD2}"/>
            </a:ext>
          </a:extLst>
        </xdr:cNvPr>
        <xdr:cNvSpPr/>
      </xdr:nvSpPr>
      <xdr:spPr>
        <a:xfrm>
          <a:off x="1819275" y="2657475"/>
          <a:ext cx="2815673" cy="2672196"/>
        </a:xfrm>
        <a:prstGeom prst="ellipse">
          <a:avLst/>
        </a:prstGeom>
        <a:solidFill>
          <a:schemeClr val="bg1">
            <a:lumMod val="75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38928</xdr:colOff>
      <xdr:row>15</xdr:row>
      <xdr:rowOff>160683</xdr:rowOff>
    </xdr:from>
    <xdr:to>
      <xdr:col>8</xdr:col>
      <xdr:colOff>359465</xdr:colOff>
      <xdr:row>15</xdr:row>
      <xdr:rowOff>164826</xdr:rowOff>
    </xdr:to>
    <xdr:cxnSp macro="">
      <xdr:nvCxnSpPr>
        <xdr:cNvPr id="7" name="Straight Connector 6">
          <a:extLst>
            <a:ext uri="{FF2B5EF4-FFF2-40B4-BE49-F238E27FC236}">
              <a16:creationId xmlns:a16="http://schemas.microsoft.com/office/drawing/2014/main" id="{B3BEB587-1D3D-4E6C-8536-323FC1AFA98A}"/>
            </a:ext>
          </a:extLst>
        </xdr:cNvPr>
        <xdr:cNvCxnSpPr/>
      </xdr:nvCxnSpPr>
      <xdr:spPr>
        <a:xfrm flipV="1">
          <a:off x="1858203" y="3961158"/>
          <a:ext cx="2711312" cy="4143"/>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190501</xdr:colOff>
      <xdr:row>9</xdr:row>
      <xdr:rowOff>91108</xdr:rowOff>
    </xdr:from>
    <xdr:to>
      <xdr:col>6</xdr:col>
      <xdr:colOff>190502</xdr:colOff>
      <xdr:row>22</xdr:row>
      <xdr:rowOff>57978</xdr:rowOff>
    </xdr:to>
    <xdr:cxnSp macro="">
      <xdr:nvCxnSpPr>
        <xdr:cNvPr id="8" name="Straight Connector 7">
          <a:extLst>
            <a:ext uri="{FF2B5EF4-FFF2-40B4-BE49-F238E27FC236}">
              <a16:creationId xmlns:a16="http://schemas.microsoft.com/office/drawing/2014/main" id="{3679546D-9459-4DB6-B65C-FB8D6D9A8B36}"/>
            </a:ext>
          </a:extLst>
        </xdr:cNvPr>
        <xdr:cNvCxnSpPr/>
      </xdr:nvCxnSpPr>
      <xdr:spPr>
        <a:xfrm flipH="1">
          <a:off x="3181351" y="2748583"/>
          <a:ext cx="1" cy="244337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314739</xdr:colOff>
      <xdr:row>13</xdr:row>
      <xdr:rowOff>132521</xdr:rowOff>
    </xdr:from>
    <xdr:to>
      <xdr:col>8</xdr:col>
      <xdr:colOff>157369</xdr:colOff>
      <xdr:row>13</xdr:row>
      <xdr:rowOff>132521</xdr:rowOff>
    </xdr:to>
    <xdr:cxnSp macro="">
      <xdr:nvCxnSpPr>
        <xdr:cNvPr id="9" name="Straight Connector 8">
          <a:extLst>
            <a:ext uri="{FF2B5EF4-FFF2-40B4-BE49-F238E27FC236}">
              <a16:creationId xmlns:a16="http://schemas.microsoft.com/office/drawing/2014/main" id="{59FE0CE8-3669-40E5-877B-9BA8343C2ACB}"/>
            </a:ext>
          </a:extLst>
        </xdr:cNvPr>
        <xdr:cNvCxnSpPr/>
      </xdr:nvCxnSpPr>
      <xdr:spPr>
        <a:xfrm>
          <a:off x="2134014" y="3551996"/>
          <a:ext cx="223340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309762</xdr:colOff>
      <xdr:row>17</xdr:row>
      <xdr:rowOff>111014</xdr:rowOff>
    </xdr:from>
    <xdr:to>
      <xdr:col>8</xdr:col>
      <xdr:colOff>152392</xdr:colOff>
      <xdr:row>17</xdr:row>
      <xdr:rowOff>111014</xdr:rowOff>
    </xdr:to>
    <xdr:cxnSp macro="">
      <xdr:nvCxnSpPr>
        <xdr:cNvPr id="10" name="Straight Connector 9">
          <a:extLst>
            <a:ext uri="{FF2B5EF4-FFF2-40B4-BE49-F238E27FC236}">
              <a16:creationId xmlns:a16="http://schemas.microsoft.com/office/drawing/2014/main" id="{BAE41E01-A383-4319-A7C1-53F96DF6AF6D}"/>
            </a:ext>
          </a:extLst>
        </xdr:cNvPr>
        <xdr:cNvCxnSpPr/>
      </xdr:nvCxnSpPr>
      <xdr:spPr>
        <a:xfrm>
          <a:off x="2129037" y="4292489"/>
          <a:ext cx="2233405"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538369</xdr:colOff>
      <xdr:row>19</xdr:row>
      <xdr:rowOff>91109</xdr:rowOff>
    </xdr:from>
    <xdr:to>
      <xdr:col>7</xdr:col>
      <xdr:colOff>298174</xdr:colOff>
      <xdr:row>19</xdr:row>
      <xdr:rowOff>91109</xdr:rowOff>
    </xdr:to>
    <xdr:cxnSp macro="">
      <xdr:nvCxnSpPr>
        <xdr:cNvPr id="11" name="Straight Connector 10">
          <a:extLst>
            <a:ext uri="{FF2B5EF4-FFF2-40B4-BE49-F238E27FC236}">
              <a16:creationId xmlns:a16="http://schemas.microsoft.com/office/drawing/2014/main" id="{062B0731-4AD3-46FA-B039-BE14C9CBE887}"/>
            </a:ext>
          </a:extLst>
        </xdr:cNvPr>
        <xdr:cNvCxnSpPr/>
      </xdr:nvCxnSpPr>
      <xdr:spPr>
        <a:xfrm>
          <a:off x="2357644" y="4653584"/>
          <a:ext cx="154098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165652</xdr:rowOff>
    </xdr:from>
    <xdr:to>
      <xdr:col>7</xdr:col>
      <xdr:colOff>372718</xdr:colOff>
      <xdr:row>11</xdr:row>
      <xdr:rowOff>165652</xdr:rowOff>
    </xdr:to>
    <xdr:cxnSp macro="">
      <xdr:nvCxnSpPr>
        <xdr:cNvPr id="12" name="Straight Connector 11">
          <a:extLst>
            <a:ext uri="{FF2B5EF4-FFF2-40B4-BE49-F238E27FC236}">
              <a16:creationId xmlns:a16="http://schemas.microsoft.com/office/drawing/2014/main" id="{CD7C3AC4-99AC-42DD-9A0B-5D72F22580C6}"/>
            </a:ext>
          </a:extLst>
        </xdr:cNvPr>
        <xdr:cNvCxnSpPr/>
      </xdr:nvCxnSpPr>
      <xdr:spPr>
        <a:xfrm>
          <a:off x="2381250" y="3204127"/>
          <a:ext cx="1591918"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306457</xdr:colOff>
      <xdr:row>10</xdr:row>
      <xdr:rowOff>66261</xdr:rowOff>
    </xdr:from>
    <xdr:to>
      <xdr:col>7</xdr:col>
      <xdr:colOff>107674</xdr:colOff>
      <xdr:row>10</xdr:row>
      <xdr:rowOff>66261</xdr:rowOff>
    </xdr:to>
    <xdr:cxnSp macro="">
      <xdr:nvCxnSpPr>
        <xdr:cNvPr id="13" name="Straight Connector 12">
          <a:extLst>
            <a:ext uri="{FF2B5EF4-FFF2-40B4-BE49-F238E27FC236}">
              <a16:creationId xmlns:a16="http://schemas.microsoft.com/office/drawing/2014/main" id="{DB07E2D1-1D19-4A00-9666-7D561209446C}"/>
            </a:ext>
          </a:extLst>
        </xdr:cNvPr>
        <xdr:cNvCxnSpPr/>
      </xdr:nvCxnSpPr>
      <xdr:spPr>
        <a:xfrm>
          <a:off x="2687707" y="2914236"/>
          <a:ext cx="10204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314739</xdr:colOff>
      <xdr:row>21</xdr:row>
      <xdr:rowOff>57978</xdr:rowOff>
    </xdr:from>
    <xdr:to>
      <xdr:col>7</xdr:col>
      <xdr:colOff>115956</xdr:colOff>
      <xdr:row>21</xdr:row>
      <xdr:rowOff>57978</xdr:rowOff>
    </xdr:to>
    <xdr:cxnSp macro="">
      <xdr:nvCxnSpPr>
        <xdr:cNvPr id="14" name="Straight Connector 13">
          <a:extLst>
            <a:ext uri="{FF2B5EF4-FFF2-40B4-BE49-F238E27FC236}">
              <a16:creationId xmlns:a16="http://schemas.microsoft.com/office/drawing/2014/main" id="{63DBF740-150C-41C0-AB83-90EC08B26FDD}"/>
            </a:ext>
          </a:extLst>
        </xdr:cNvPr>
        <xdr:cNvCxnSpPr/>
      </xdr:nvCxnSpPr>
      <xdr:spPr>
        <a:xfrm>
          <a:off x="2695989" y="5001453"/>
          <a:ext cx="1020417"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588066</xdr:colOff>
      <xdr:row>10</xdr:row>
      <xdr:rowOff>132522</xdr:rowOff>
    </xdr:from>
    <xdr:to>
      <xdr:col>6</xdr:col>
      <xdr:colOff>596348</xdr:colOff>
      <xdr:row>21</xdr:row>
      <xdr:rowOff>16566</xdr:rowOff>
    </xdr:to>
    <xdr:cxnSp macro="">
      <xdr:nvCxnSpPr>
        <xdr:cNvPr id="15" name="Straight Connector 14">
          <a:extLst>
            <a:ext uri="{FF2B5EF4-FFF2-40B4-BE49-F238E27FC236}">
              <a16:creationId xmlns:a16="http://schemas.microsoft.com/office/drawing/2014/main" id="{AD2C7BEC-AB5C-4430-9BD8-E0AD7A71403D}"/>
            </a:ext>
          </a:extLst>
        </xdr:cNvPr>
        <xdr:cNvCxnSpPr/>
      </xdr:nvCxnSpPr>
      <xdr:spPr>
        <a:xfrm flipH="1" flipV="1">
          <a:off x="3578916" y="2980497"/>
          <a:ext cx="8282" cy="197954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22</xdr:row>
      <xdr:rowOff>165651</xdr:rowOff>
    </xdr:from>
    <xdr:to>
      <xdr:col>2</xdr:col>
      <xdr:colOff>364435</xdr:colOff>
      <xdr:row>22</xdr:row>
      <xdr:rowOff>165653</xdr:rowOff>
    </xdr:to>
    <xdr:cxnSp macro="">
      <xdr:nvCxnSpPr>
        <xdr:cNvPr id="16" name="Straight Connector 15">
          <a:extLst>
            <a:ext uri="{FF2B5EF4-FFF2-40B4-BE49-F238E27FC236}">
              <a16:creationId xmlns:a16="http://schemas.microsoft.com/office/drawing/2014/main" id="{FD22F697-0EBF-4EE7-B6FF-A1EBF371BE95}"/>
            </a:ext>
          </a:extLst>
        </xdr:cNvPr>
        <xdr:cNvCxnSpPr/>
      </xdr:nvCxnSpPr>
      <xdr:spPr>
        <a:xfrm flipV="1">
          <a:off x="1219200" y="5299626"/>
          <a:ext cx="364435"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372719</xdr:colOff>
      <xdr:row>12</xdr:row>
      <xdr:rowOff>0</xdr:rowOff>
    </xdr:from>
    <xdr:to>
      <xdr:col>7</xdr:col>
      <xdr:colOff>381001</xdr:colOff>
      <xdr:row>19</xdr:row>
      <xdr:rowOff>124240</xdr:rowOff>
    </xdr:to>
    <xdr:cxnSp macro="">
      <xdr:nvCxnSpPr>
        <xdr:cNvPr id="17" name="Straight Connector 16">
          <a:extLst>
            <a:ext uri="{FF2B5EF4-FFF2-40B4-BE49-F238E27FC236}">
              <a16:creationId xmlns:a16="http://schemas.microsoft.com/office/drawing/2014/main" id="{F9DAE156-B79A-4DF7-8C80-E9607D9DE0BA}"/>
            </a:ext>
          </a:extLst>
        </xdr:cNvPr>
        <xdr:cNvCxnSpPr/>
      </xdr:nvCxnSpPr>
      <xdr:spPr>
        <a:xfrm flipV="1">
          <a:off x="3973169" y="3228975"/>
          <a:ext cx="8282" cy="14577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74544</xdr:colOff>
      <xdr:row>13</xdr:row>
      <xdr:rowOff>41412</xdr:rowOff>
    </xdr:from>
    <xdr:to>
      <xdr:col>8</xdr:col>
      <xdr:colOff>77856</xdr:colOff>
      <xdr:row>18</xdr:row>
      <xdr:rowOff>36443</xdr:rowOff>
    </xdr:to>
    <xdr:cxnSp macro="">
      <xdr:nvCxnSpPr>
        <xdr:cNvPr id="18" name="Straight Connector 17">
          <a:extLst>
            <a:ext uri="{FF2B5EF4-FFF2-40B4-BE49-F238E27FC236}">
              <a16:creationId xmlns:a16="http://schemas.microsoft.com/office/drawing/2014/main" id="{1A56A0B5-F24C-4C35-97EB-EDDE413D0557}"/>
            </a:ext>
          </a:extLst>
        </xdr:cNvPr>
        <xdr:cNvCxnSpPr/>
      </xdr:nvCxnSpPr>
      <xdr:spPr>
        <a:xfrm flipH="1" flipV="1">
          <a:off x="4284594" y="3460887"/>
          <a:ext cx="3312" cy="94753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359356</xdr:colOff>
      <xdr:row>13</xdr:row>
      <xdr:rowOff>44718</xdr:rowOff>
    </xdr:from>
    <xdr:to>
      <xdr:col>4</xdr:col>
      <xdr:colOff>362668</xdr:colOff>
      <xdr:row>18</xdr:row>
      <xdr:rowOff>39749</xdr:rowOff>
    </xdr:to>
    <xdr:cxnSp macro="">
      <xdr:nvCxnSpPr>
        <xdr:cNvPr id="19" name="Straight Connector 18">
          <a:extLst>
            <a:ext uri="{FF2B5EF4-FFF2-40B4-BE49-F238E27FC236}">
              <a16:creationId xmlns:a16="http://schemas.microsoft.com/office/drawing/2014/main" id="{963A8D4C-EBCB-44FD-A6AF-232DDE6740C4}"/>
            </a:ext>
          </a:extLst>
        </xdr:cNvPr>
        <xdr:cNvCxnSpPr/>
      </xdr:nvCxnSpPr>
      <xdr:spPr>
        <a:xfrm flipH="1" flipV="1">
          <a:off x="2178631" y="3464193"/>
          <a:ext cx="3312" cy="947531"/>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61213</xdr:colOff>
      <xdr:row>12</xdr:row>
      <xdr:rowOff>19872</xdr:rowOff>
    </xdr:from>
    <xdr:to>
      <xdr:col>5</xdr:col>
      <xdr:colOff>69495</xdr:colOff>
      <xdr:row>19</xdr:row>
      <xdr:rowOff>144112</xdr:rowOff>
    </xdr:to>
    <xdr:cxnSp macro="">
      <xdr:nvCxnSpPr>
        <xdr:cNvPr id="20" name="Straight Connector 19">
          <a:extLst>
            <a:ext uri="{FF2B5EF4-FFF2-40B4-BE49-F238E27FC236}">
              <a16:creationId xmlns:a16="http://schemas.microsoft.com/office/drawing/2014/main" id="{CD2B5D47-8DC6-4EF1-B75A-84D3675ABF41}"/>
            </a:ext>
          </a:extLst>
        </xdr:cNvPr>
        <xdr:cNvCxnSpPr/>
      </xdr:nvCxnSpPr>
      <xdr:spPr>
        <a:xfrm flipV="1">
          <a:off x="2442463" y="3248847"/>
          <a:ext cx="8282" cy="145774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417400</xdr:colOff>
      <xdr:row>10</xdr:row>
      <xdr:rowOff>135828</xdr:rowOff>
    </xdr:from>
    <xdr:to>
      <xdr:col>5</xdr:col>
      <xdr:colOff>425682</xdr:colOff>
      <xdr:row>21</xdr:row>
      <xdr:rowOff>19872</xdr:rowOff>
    </xdr:to>
    <xdr:cxnSp macro="">
      <xdr:nvCxnSpPr>
        <xdr:cNvPr id="21" name="Straight Connector 20">
          <a:extLst>
            <a:ext uri="{FF2B5EF4-FFF2-40B4-BE49-F238E27FC236}">
              <a16:creationId xmlns:a16="http://schemas.microsoft.com/office/drawing/2014/main" id="{C989482D-355C-4E2C-AE48-F94EB3EC1D64}"/>
            </a:ext>
          </a:extLst>
        </xdr:cNvPr>
        <xdr:cNvCxnSpPr/>
      </xdr:nvCxnSpPr>
      <xdr:spPr>
        <a:xfrm flipH="1" flipV="1">
          <a:off x="2798650" y="2983803"/>
          <a:ext cx="8282" cy="1979544"/>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39750</xdr:colOff>
      <xdr:row>9</xdr:row>
      <xdr:rowOff>89452</xdr:rowOff>
    </xdr:from>
    <xdr:to>
      <xdr:col>3</xdr:col>
      <xdr:colOff>14902</xdr:colOff>
      <xdr:row>9</xdr:row>
      <xdr:rowOff>89454</xdr:rowOff>
    </xdr:to>
    <xdr:cxnSp macro="">
      <xdr:nvCxnSpPr>
        <xdr:cNvPr id="22" name="Straight Connector 21">
          <a:extLst>
            <a:ext uri="{FF2B5EF4-FFF2-40B4-BE49-F238E27FC236}">
              <a16:creationId xmlns:a16="http://schemas.microsoft.com/office/drawing/2014/main" id="{221835BD-C108-441C-8F76-CF70732CB255}"/>
            </a:ext>
          </a:extLst>
        </xdr:cNvPr>
        <xdr:cNvCxnSpPr/>
      </xdr:nvCxnSpPr>
      <xdr:spPr>
        <a:xfrm flipV="1">
          <a:off x="1258950" y="2746927"/>
          <a:ext cx="365677" cy="2"/>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0</xdr:colOff>
      <xdr:row>0</xdr:row>
      <xdr:rowOff>7938</xdr:rowOff>
    </xdr:from>
    <xdr:to>
      <xdr:col>12</xdr:col>
      <xdr:colOff>591021</xdr:colOff>
      <xdr:row>2</xdr:row>
      <xdr:rowOff>98512</xdr:rowOff>
    </xdr:to>
    <xdr:pic>
      <xdr:nvPicPr>
        <xdr:cNvPr id="23" name="Picture 22">
          <a:extLst>
            <a:ext uri="{FF2B5EF4-FFF2-40B4-BE49-F238E27FC236}">
              <a16:creationId xmlns:a16="http://schemas.microsoft.com/office/drawing/2014/main" id="{FCF1E271-B81B-4320-85CF-CBF8A4B5B2E0}"/>
            </a:ext>
          </a:extLst>
        </xdr:cNvPr>
        <xdr:cNvPicPr>
          <a:picLocks noChangeAspect="1"/>
        </xdr:cNvPicPr>
      </xdr:nvPicPr>
      <xdr:blipFill>
        <a:blip xmlns:r="http://schemas.openxmlformats.org/officeDocument/2006/relationships" r:embed="rId1"/>
        <a:stretch>
          <a:fillRect/>
        </a:stretch>
      </xdr:blipFill>
      <xdr:spPr>
        <a:xfrm>
          <a:off x="6162675" y="7938"/>
          <a:ext cx="591021" cy="519199"/>
        </a:xfrm>
        <a:prstGeom prst="rect">
          <a:avLst/>
        </a:prstGeom>
      </xdr:spPr>
    </xdr:pic>
    <xdr:clientData/>
  </xdr:twoCellAnchor>
  <xdr:twoCellAnchor editAs="oneCell">
    <xdr:from>
      <xdr:col>0</xdr:col>
      <xdr:colOff>103188</xdr:colOff>
      <xdr:row>0</xdr:row>
      <xdr:rowOff>92077</xdr:rowOff>
    </xdr:from>
    <xdr:to>
      <xdr:col>1</xdr:col>
      <xdr:colOff>198437</xdr:colOff>
      <xdr:row>2</xdr:row>
      <xdr:rowOff>230719</xdr:rowOff>
    </xdr:to>
    <xdr:pic>
      <xdr:nvPicPr>
        <xdr:cNvPr id="24" name="Picture 23">
          <a:extLst>
            <a:ext uri="{FF2B5EF4-FFF2-40B4-BE49-F238E27FC236}">
              <a16:creationId xmlns:a16="http://schemas.microsoft.com/office/drawing/2014/main" id="{B54FC591-9E15-4EAB-BFAC-891BDF1D2D2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188" y="92077"/>
          <a:ext cx="704849" cy="567267"/>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234950</xdr:colOff>
      <xdr:row>0</xdr:row>
      <xdr:rowOff>50800</xdr:rowOff>
    </xdr:from>
    <xdr:to>
      <xdr:col>11</xdr:col>
      <xdr:colOff>818358</xdr:colOff>
      <xdr:row>4</xdr:row>
      <xdr:rowOff>40832</xdr:rowOff>
    </xdr:to>
    <xdr:pic>
      <xdr:nvPicPr>
        <xdr:cNvPr id="2" name="Picture 1">
          <a:extLst>
            <a:ext uri="{FF2B5EF4-FFF2-40B4-BE49-F238E27FC236}">
              <a16:creationId xmlns:a16="http://schemas.microsoft.com/office/drawing/2014/main" id="{3F9BFD78-52A2-4060-98B9-194EF3BEF598}"/>
            </a:ext>
          </a:extLst>
        </xdr:cNvPr>
        <xdr:cNvPicPr>
          <a:picLocks noChangeAspect="1"/>
        </xdr:cNvPicPr>
      </xdr:nvPicPr>
      <xdr:blipFill>
        <a:blip xmlns:r="http://schemas.openxmlformats.org/officeDocument/2006/relationships" r:embed="rId1"/>
        <a:stretch>
          <a:fillRect/>
        </a:stretch>
      </xdr:blipFill>
      <xdr:spPr>
        <a:xfrm>
          <a:off x="7045325" y="50800"/>
          <a:ext cx="583408" cy="523432"/>
        </a:xfrm>
        <a:prstGeom prst="rect">
          <a:avLst/>
        </a:prstGeom>
      </xdr:spPr>
    </xdr:pic>
    <xdr:clientData/>
  </xdr:twoCellAnchor>
  <xdr:twoCellAnchor>
    <xdr:from>
      <xdr:col>1</xdr:col>
      <xdr:colOff>584200</xdr:colOff>
      <xdr:row>15</xdr:row>
      <xdr:rowOff>19050</xdr:rowOff>
    </xdr:from>
    <xdr:to>
      <xdr:col>2</xdr:col>
      <xdr:colOff>260350</xdr:colOff>
      <xdr:row>16</xdr:row>
      <xdr:rowOff>0</xdr:rowOff>
    </xdr:to>
    <xdr:cxnSp macro="">
      <xdr:nvCxnSpPr>
        <xdr:cNvPr id="3" name="Straight Connector 2">
          <a:extLst>
            <a:ext uri="{FF2B5EF4-FFF2-40B4-BE49-F238E27FC236}">
              <a16:creationId xmlns:a16="http://schemas.microsoft.com/office/drawing/2014/main" id="{DB2651E1-E77D-F785-179F-F2751495091E}"/>
            </a:ext>
          </a:extLst>
        </xdr:cNvPr>
        <xdr:cNvCxnSpPr/>
      </xdr:nvCxnSpPr>
      <xdr:spPr>
        <a:xfrm flipV="1">
          <a:off x="1174750" y="3457575"/>
          <a:ext cx="257175" cy="1809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590550</xdr:colOff>
      <xdr:row>15</xdr:row>
      <xdr:rowOff>0</xdr:rowOff>
    </xdr:from>
    <xdr:to>
      <xdr:col>1</xdr:col>
      <xdr:colOff>298450</xdr:colOff>
      <xdr:row>16</xdr:row>
      <xdr:rowOff>6350</xdr:rowOff>
    </xdr:to>
    <xdr:cxnSp macro="">
      <xdr:nvCxnSpPr>
        <xdr:cNvPr id="4" name="Straight Connector 3">
          <a:extLst>
            <a:ext uri="{FF2B5EF4-FFF2-40B4-BE49-F238E27FC236}">
              <a16:creationId xmlns:a16="http://schemas.microsoft.com/office/drawing/2014/main" id="{DC27ED1C-BB9A-41F7-ACA5-5B3473BD4C13}"/>
            </a:ext>
          </a:extLst>
        </xdr:cNvPr>
        <xdr:cNvCxnSpPr/>
      </xdr:nvCxnSpPr>
      <xdr:spPr>
        <a:xfrm flipV="1">
          <a:off x="590550" y="3438525"/>
          <a:ext cx="317500" cy="2063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260350</xdr:colOff>
      <xdr:row>15</xdr:row>
      <xdr:rowOff>19050</xdr:rowOff>
    </xdr:from>
    <xdr:to>
      <xdr:col>2</xdr:col>
      <xdr:colOff>266700</xdr:colOff>
      <xdr:row>20</xdr:row>
      <xdr:rowOff>19050</xdr:rowOff>
    </xdr:to>
    <xdr:cxnSp macro="">
      <xdr:nvCxnSpPr>
        <xdr:cNvPr id="5" name="Straight Connector 4">
          <a:extLst>
            <a:ext uri="{FF2B5EF4-FFF2-40B4-BE49-F238E27FC236}">
              <a16:creationId xmlns:a16="http://schemas.microsoft.com/office/drawing/2014/main" id="{FC7069F9-516A-47DD-943D-1BA995342450}"/>
            </a:ext>
          </a:extLst>
        </xdr:cNvPr>
        <xdr:cNvCxnSpPr/>
      </xdr:nvCxnSpPr>
      <xdr:spPr>
        <a:xfrm flipH="1" flipV="1">
          <a:off x="1431925" y="3457575"/>
          <a:ext cx="6350" cy="10001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20</xdr:row>
      <xdr:rowOff>19050</xdr:rowOff>
    </xdr:from>
    <xdr:to>
      <xdr:col>2</xdr:col>
      <xdr:colOff>266700</xdr:colOff>
      <xdr:row>21</xdr:row>
      <xdr:rowOff>0</xdr:rowOff>
    </xdr:to>
    <xdr:cxnSp macro="">
      <xdr:nvCxnSpPr>
        <xdr:cNvPr id="6" name="Straight Connector 5">
          <a:extLst>
            <a:ext uri="{FF2B5EF4-FFF2-40B4-BE49-F238E27FC236}">
              <a16:creationId xmlns:a16="http://schemas.microsoft.com/office/drawing/2014/main" id="{E1D2793B-CC65-4A68-87E7-107A5191F5B7}"/>
            </a:ext>
          </a:extLst>
        </xdr:cNvPr>
        <xdr:cNvCxnSpPr/>
      </xdr:nvCxnSpPr>
      <xdr:spPr>
        <a:xfrm flipV="1">
          <a:off x="1171575" y="4457700"/>
          <a:ext cx="2667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279400</xdr:colOff>
      <xdr:row>14</xdr:row>
      <xdr:rowOff>177800</xdr:rowOff>
    </xdr:from>
    <xdr:to>
      <xdr:col>2</xdr:col>
      <xdr:colOff>260350</xdr:colOff>
      <xdr:row>15</xdr:row>
      <xdr:rowOff>12700</xdr:rowOff>
    </xdr:to>
    <xdr:cxnSp macro="">
      <xdr:nvCxnSpPr>
        <xdr:cNvPr id="7" name="Straight Connector 6">
          <a:extLst>
            <a:ext uri="{FF2B5EF4-FFF2-40B4-BE49-F238E27FC236}">
              <a16:creationId xmlns:a16="http://schemas.microsoft.com/office/drawing/2014/main" id="{BFA89E04-0C59-4723-884A-F03DCB5CFABF}"/>
            </a:ext>
          </a:extLst>
        </xdr:cNvPr>
        <xdr:cNvCxnSpPr/>
      </xdr:nvCxnSpPr>
      <xdr:spPr>
        <a:xfrm>
          <a:off x="889000" y="3425825"/>
          <a:ext cx="542925" cy="254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6350</xdr:colOff>
      <xdr:row>15</xdr:row>
      <xdr:rowOff>50800</xdr:rowOff>
    </xdr:from>
    <xdr:to>
      <xdr:col>5</xdr:col>
      <xdr:colOff>247650</xdr:colOff>
      <xdr:row>16</xdr:row>
      <xdr:rowOff>6350</xdr:rowOff>
    </xdr:to>
    <xdr:cxnSp macro="">
      <xdr:nvCxnSpPr>
        <xdr:cNvPr id="8" name="Straight Connector 7">
          <a:extLst>
            <a:ext uri="{FF2B5EF4-FFF2-40B4-BE49-F238E27FC236}">
              <a16:creationId xmlns:a16="http://schemas.microsoft.com/office/drawing/2014/main" id="{9D526B3A-2999-4B25-A5C2-377955819889}"/>
            </a:ext>
          </a:extLst>
        </xdr:cNvPr>
        <xdr:cNvCxnSpPr/>
      </xdr:nvCxnSpPr>
      <xdr:spPr>
        <a:xfrm flipV="1">
          <a:off x="3149600" y="3489325"/>
          <a:ext cx="241300" cy="15557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15</xdr:row>
      <xdr:rowOff>19050</xdr:rowOff>
    </xdr:from>
    <xdr:to>
      <xdr:col>4</xdr:col>
      <xdr:colOff>298450</xdr:colOff>
      <xdr:row>16</xdr:row>
      <xdr:rowOff>6350</xdr:rowOff>
    </xdr:to>
    <xdr:cxnSp macro="">
      <xdr:nvCxnSpPr>
        <xdr:cNvPr id="9" name="Straight Connector 8">
          <a:extLst>
            <a:ext uri="{FF2B5EF4-FFF2-40B4-BE49-F238E27FC236}">
              <a16:creationId xmlns:a16="http://schemas.microsoft.com/office/drawing/2014/main" id="{9AFCD0F4-3193-4011-8853-DFDBA593F09B}"/>
            </a:ext>
          </a:extLst>
        </xdr:cNvPr>
        <xdr:cNvCxnSpPr/>
      </xdr:nvCxnSpPr>
      <xdr:spPr>
        <a:xfrm flipV="1">
          <a:off x="2571750" y="3457575"/>
          <a:ext cx="298450" cy="1873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247650</xdr:colOff>
      <xdr:row>15</xdr:row>
      <xdr:rowOff>31750</xdr:rowOff>
    </xdr:from>
    <xdr:to>
      <xdr:col>5</xdr:col>
      <xdr:colOff>254000</xdr:colOff>
      <xdr:row>20</xdr:row>
      <xdr:rowOff>31750</xdr:rowOff>
    </xdr:to>
    <xdr:cxnSp macro="">
      <xdr:nvCxnSpPr>
        <xdr:cNvPr id="10" name="Straight Connector 9">
          <a:extLst>
            <a:ext uri="{FF2B5EF4-FFF2-40B4-BE49-F238E27FC236}">
              <a16:creationId xmlns:a16="http://schemas.microsoft.com/office/drawing/2014/main" id="{5275A8C0-FE65-4AC6-AC55-AC6B18FF3248}"/>
            </a:ext>
          </a:extLst>
        </xdr:cNvPr>
        <xdr:cNvCxnSpPr/>
      </xdr:nvCxnSpPr>
      <xdr:spPr>
        <a:xfrm flipH="1" flipV="1">
          <a:off x="3390900" y="3470275"/>
          <a:ext cx="6350" cy="1000125"/>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292100</xdr:colOff>
      <xdr:row>15</xdr:row>
      <xdr:rowOff>19050</xdr:rowOff>
    </xdr:from>
    <xdr:to>
      <xdr:col>5</xdr:col>
      <xdr:colOff>254000</xdr:colOff>
      <xdr:row>15</xdr:row>
      <xdr:rowOff>31750</xdr:rowOff>
    </xdr:to>
    <xdr:cxnSp macro="">
      <xdr:nvCxnSpPr>
        <xdr:cNvPr id="11" name="Straight Connector 10">
          <a:extLst>
            <a:ext uri="{FF2B5EF4-FFF2-40B4-BE49-F238E27FC236}">
              <a16:creationId xmlns:a16="http://schemas.microsoft.com/office/drawing/2014/main" id="{69520EDB-2838-4708-B9A9-79EC8CEAE8FD}"/>
            </a:ext>
          </a:extLst>
        </xdr:cNvPr>
        <xdr:cNvCxnSpPr/>
      </xdr:nvCxnSpPr>
      <xdr:spPr>
        <a:xfrm>
          <a:off x="2863850" y="3457575"/>
          <a:ext cx="533400" cy="127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20</xdr:row>
      <xdr:rowOff>25400</xdr:rowOff>
    </xdr:from>
    <xdr:to>
      <xdr:col>5</xdr:col>
      <xdr:colOff>254000</xdr:colOff>
      <xdr:row>21</xdr:row>
      <xdr:rowOff>6350</xdr:rowOff>
    </xdr:to>
    <xdr:cxnSp macro="">
      <xdr:nvCxnSpPr>
        <xdr:cNvPr id="12" name="Straight Connector 11">
          <a:extLst>
            <a:ext uri="{FF2B5EF4-FFF2-40B4-BE49-F238E27FC236}">
              <a16:creationId xmlns:a16="http://schemas.microsoft.com/office/drawing/2014/main" id="{EA59A441-3CF0-4C75-9BB5-913E68DD6136}"/>
            </a:ext>
          </a:extLst>
        </xdr:cNvPr>
        <xdr:cNvCxnSpPr/>
      </xdr:nvCxnSpPr>
      <xdr:spPr>
        <a:xfrm flipV="1">
          <a:off x="3143250" y="4464050"/>
          <a:ext cx="2540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336550</xdr:colOff>
      <xdr:row>15</xdr:row>
      <xdr:rowOff>38100</xdr:rowOff>
    </xdr:from>
    <xdr:to>
      <xdr:col>4</xdr:col>
      <xdr:colOff>382268</xdr:colOff>
      <xdr:row>15</xdr:row>
      <xdr:rowOff>61004</xdr:rowOff>
    </xdr:to>
    <xdr:cxnSp macro="">
      <xdr:nvCxnSpPr>
        <xdr:cNvPr id="13" name="Straight Connector 12">
          <a:extLst>
            <a:ext uri="{FF2B5EF4-FFF2-40B4-BE49-F238E27FC236}">
              <a16:creationId xmlns:a16="http://schemas.microsoft.com/office/drawing/2014/main" id="{18FFAAF0-7283-486E-A917-C39D52EF6C7B}"/>
            </a:ext>
          </a:extLst>
        </xdr:cNvPr>
        <xdr:cNvCxnSpPr/>
      </xdr:nvCxnSpPr>
      <xdr:spPr>
        <a:xfrm>
          <a:off x="946150" y="3476625"/>
          <a:ext cx="2007868" cy="22904"/>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273050</xdr:colOff>
      <xdr:row>7</xdr:row>
      <xdr:rowOff>107950</xdr:rowOff>
    </xdr:from>
    <xdr:to>
      <xdr:col>5</xdr:col>
      <xdr:colOff>279400</xdr:colOff>
      <xdr:row>13</xdr:row>
      <xdr:rowOff>0</xdr:rowOff>
    </xdr:to>
    <xdr:cxnSp macro="">
      <xdr:nvCxnSpPr>
        <xdr:cNvPr id="14" name="Straight Connector 13">
          <a:extLst>
            <a:ext uri="{FF2B5EF4-FFF2-40B4-BE49-F238E27FC236}">
              <a16:creationId xmlns:a16="http://schemas.microsoft.com/office/drawing/2014/main" id="{8ACCD755-4825-42AC-81E5-7BD761238620}"/>
            </a:ext>
          </a:extLst>
        </xdr:cNvPr>
        <xdr:cNvCxnSpPr/>
      </xdr:nvCxnSpPr>
      <xdr:spPr>
        <a:xfrm flipH="1">
          <a:off x="3416300" y="2022475"/>
          <a:ext cx="6350" cy="10350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527050</xdr:colOff>
      <xdr:row>13</xdr:row>
      <xdr:rowOff>57150</xdr:rowOff>
    </xdr:from>
    <xdr:to>
      <xdr:col>5</xdr:col>
      <xdr:colOff>539750</xdr:colOff>
      <xdr:row>15</xdr:row>
      <xdr:rowOff>88900</xdr:rowOff>
    </xdr:to>
    <xdr:cxnSp macro="">
      <xdr:nvCxnSpPr>
        <xdr:cNvPr id="15" name="Straight Connector 14">
          <a:extLst>
            <a:ext uri="{FF2B5EF4-FFF2-40B4-BE49-F238E27FC236}">
              <a16:creationId xmlns:a16="http://schemas.microsoft.com/office/drawing/2014/main" id="{37A7165E-7BD0-47D4-BCD6-935D2BAA40CF}"/>
            </a:ext>
          </a:extLst>
        </xdr:cNvPr>
        <xdr:cNvCxnSpPr/>
      </xdr:nvCxnSpPr>
      <xdr:spPr>
        <a:xfrm flipV="1">
          <a:off x="3670300" y="3114675"/>
          <a:ext cx="12700" cy="4127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552450</xdr:colOff>
      <xdr:row>13</xdr:row>
      <xdr:rowOff>44450</xdr:rowOff>
    </xdr:from>
    <xdr:to>
      <xdr:col>5</xdr:col>
      <xdr:colOff>527050</xdr:colOff>
      <xdr:row>13</xdr:row>
      <xdr:rowOff>50800</xdr:rowOff>
    </xdr:to>
    <xdr:cxnSp macro="">
      <xdr:nvCxnSpPr>
        <xdr:cNvPr id="16" name="Straight Connector 15">
          <a:extLst>
            <a:ext uri="{FF2B5EF4-FFF2-40B4-BE49-F238E27FC236}">
              <a16:creationId xmlns:a16="http://schemas.microsoft.com/office/drawing/2014/main" id="{D8464492-F0E2-4CC7-9E80-5B5F06E63F55}"/>
            </a:ext>
          </a:extLst>
        </xdr:cNvPr>
        <xdr:cNvCxnSpPr/>
      </xdr:nvCxnSpPr>
      <xdr:spPr>
        <a:xfrm>
          <a:off x="3124200" y="3101975"/>
          <a:ext cx="546100" cy="6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501650</xdr:colOff>
      <xdr:row>11</xdr:row>
      <xdr:rowOff>171450</xdr:rowOff>
    </xdr:from>
    <xdr:to>
      <xdr:col>5</xdr:col>
      <xdr:colOff>247650</xdr:colOff>
      <xdr:row>13</xdr:row>
      <xdr:rowOff>88900</xdr:rowOff>
    </xdr:to>
    <xdr:cxnSp macro="">
      <xdr:nvCxnSpPr>
        <xdr:cNvPr id="17" name="Straight Connector 16">
          <a:extLst>
            <a:ext uri="{FF2B5EF4-FFF2-40B4-BE49-F238E27FC236}">
              <a16:creationId xmlns:a16="http://schemas.microsoft.com/office/drawing/2014/main" id="{272A933D-CB1F-4F39-B12D-4A7BD73E95FE}"/>
            </a:ext>
          </a:extLst>
        </xdr:cNvPr>
        <xdr:cNvCxnSpPr/>
      </xdr:nvCxnSpPr>
      <xdr:spPr>
        <a:xfrm flipV="1">
          <a:off x="3073400" y="2847975"/>
          <a:ext cx="317500" cy="298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590550</xdr:colOff>
      <xdr:row>20</xdr:row>
      <xdr:rowOff>25400</xdr:rowOff>
    </xdr:from>
    <xdr:to>
      <xdr:col>2</xdr:col>
      <xdr:colOff>254000</xdr:colOff>
      <xdr:row>21</xdr:row>
      <xdr:rowOff>6350</xdr:rowOff>
    </xdr:to>
    <xdr:cxnSp macro="">
      <xdr:nvCxnSpPr>
        <xdr:cNvPr id="18" name="Straight Connector 17">
          <a:extLst>
            <a:ext uri="{FF2B5EF4-FFF2-40B4-BE49-F238E27FC236}">
              <a16:creationId xmlns:a16="http://schemas.microsoft.com/office/drawing/2014/main" id="{9F0C7253-D1EC-48A1-803C-A7935768503A}"/>
            </a:ext>
          </a:extLst>
        </xdr:cNvPr>
        <xdr:cNvCxnSpPr/>
      </xdr:nvCxnSpPr>
      <xdr:spPr>
        <a:xfrm flipV="1">
          <a:off x="1171575" y="4464050"/>
          <a:ext cx="254000" cy="1714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558800</xdr:colOff>
      <xdr:row>15</xdr:row>
      <xdr:rowOff>69850</xdr:rowOff>
    </xdr:from>
    <xdr:to>
      <xdr:col>5</xdr:col>
      <xdr:colOff>520700</xdr:colOff>
      <xdr:row>15</xdr:row>
      <xdr:rowOff>69850</xdr:rowOff>
    </xdr:to>
    <xdr:cxnSp macro="">
      <xdr:nvCxnSpPr>
        <xdr:cNvPr id="19" name="Straight Connector 18">
          <a:extLst>
            <a:ext uri="{FF2B5EF4-FFF2-40B4-BE49-F238E27FC236}">
              <a16:creationId xmlns:a16="http://schemas.microsoft.com/office/drawing/2014/main" id="{18A44964-0664-42DC-ACC6-561FFA937E1B}"/>
            </a:ext>
          </a:extLst>
        </xdr:cNvPr>
        <xdr:cNvCxnSpPr/>
      </xdr:nvCxnSpPr>
      <xdr:spPr>
        <a:xfrm>
          <a:off x="3130550" y="3508375"/>
          <a:ext cx="53340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355600</xdr:colOff>
      <xdr:row>7</xdr:row>
      <xdr:rowOff>114300</xdr:rowOff>
    </xdr:from>
    <xdr:to>
      <xdr:col>2</xdr:col>
      <xdr:colOff>330200</xdr:colOff>
      <xdr:row>15</xdr:row>
      <xdr:rowOff>44450</xdr:rowOff>
    </xdr:to>
    <xdr:cxnSp macro="">
      <xdr:nvCxnSpPr>
        <xdr:cNvPr id="20" name="Straight Connector 19">
          <a:extLst>
            <a:ext uri="{FF2B5EF4-FFF2-40B4-BE49-F238E27FC236}">
              <a16:creationId xmlns:a16="http://schemas.microsoft.com/office/drawing/2014/main" id="{1BC1BEED-5BA0-4AE9-B928-D8C6DF933868}"/>
            </a:ext>
          </a:extLst>
        </xdr:cNvPr>
        <xdr:cNvCxnSpPr/>
      </xdr:nvCxnSpPr>
      <xdr:spPr>
        <a:xfrm flipV="1">
          <a:off x="965200" y="2028825"/>
          <a:ext cx="536575" cy="14541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311150</xdr:colOff>
      <xdr:row>7</xdr:row>
      <xdr:rowOff>120650</xdr:rowOff>
    </xdr:from>
    <xdr:to>
      <xdr:col>5</xdr:col>
      <xdr:colOff>292100</xdr:colOff>
      <xdr:row>7</xdr:row>
      <xdr:rowOff>127000</xdr:rowOff>
    </xdr:to>
    <xdr:cxnSp macro="">
      <xdr:nvCxnSpPr>
        <xdr:cNvPr id="21" name="Straight Connector 20">
          <a:extLst>
            <a:ext uri="{FF2B5EF4-FFF2-40B4-BE49-F238E27FC236}">
              <a16:creationId xmlns:a16="http://schemas.microsoft.com/office/drawing/2014/main" id="{D6FA25CB-3B5D-44A2-96D7-BE8C2580290E}"/>
            </a:ext>
          </a:extLst>
        </xdr:cNvPr>
        <xdr:cNvCxnSpPr/>
      </xdr:nvCxnSpPr>
      <xdr:spPr>
        <a:xfrm>
          <a:off x="1482725" y="2035175"/>
          <a:ext cx="1952625" cy="63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336550</xdr:colOff>
      <xdr:row>7</xdr:row>
      <xdr:rowOff>120650</xdr:rowOff>
    </xdr:from>
    <xdr:to>
      <xdr:col>2</xdr:col>
      <xdr:colOff>400050</xdr:colOff>
      <xdr:row>11</xdr:row>
      <xdr:rowOff>88900</xdr:rowOff>
    </xdr:to>
    <xdr:cxnSp macro="">
      <xdr:nvCxnSpPr>
        <xdr:cNvPr id="22" name="Straight Connector 21">
          <a:extLst>
            <a:ext uri="{FF2B5EF4-FFF2-40B4-BE49-F238E27FC236}">
              <a16:creationId xmlns:a16="http://schemas.microsoft.com/office/drawing/2014/main" id="{FEC6982A-160A-4500-8C9E-C24C37E2850F}"/>
            </a:ext>
          </a:extLst>
        </xdr:cNvPr>
        <xdr:cNvCxnSpPr/>
      </xdr:nvCxnSpPr>
      <xdr:spPr>
        <a:xfrm>
          <a:off x="1508125" y="2035175"/>
          <a:ext cx="63500" cy="7302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139700</xdr:colOff>
      <xdr:row>12</xdr:row>
      <xdr:rowOff>6350</xdr:rowOff>
    </xdr:from>
    <xdr:to>
      <xdr:col>6</xdr:col>
      <xdr:colOff>152400</xdr:colOff>
      <xdr:row>14</xdr:row>
      <xdr:rowOff>12700</xdr:rowOff>
    </xdr:to>
    <xdr:cxnSp macro="">
      <xdr:nvCxnSpPr>
        <xdr:cNvPr id="23" name="Straight Connector 22">
          <a:extLst>
            <a:ext uri="{FF2B5EF4-FFF2-40B4-BE49-F238E27FC236}">
              <a16:creationId xmlns:a16="http://schemas.microsoft.com/office/drawing/2014/main" id="{868C2FA1-3186-491C-B39E-ADED2A9BEA36}"/>
            </a:ext>
          </a:extLst>
        </xdr:cNvPr>
        <xdr:cNvCxnSpPr/>
      </xdr:nvCxnSpPr>
      <xdr:spPr>
        <a:xfrm flipV="1">
          <a:off x="3883025" y="2873375"/>
          <a:ext cx="12700" cy="387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50800</xdr:colOff>
      <xdr:row>11</xdr:row>
      <xdr:rowOff>139700</xdr:rowOff>
    </xdr:from>
    <xdr:to>
      <xdr:col>2</xdr:col>
      <xdr:colOff>57150</xdr:colOff>
      <xdr:row>13</xdr:row>
      <xdr:rowOff>127000</xdr:rowOff>
    </xdr:to>
    <xdr:cxnSp macro="">
      <xdr:nvCxnSpPr>
        <xdr:cNvPr id="24" name="Straight Connector 23">
          <a:extLst>
            <a:ext uri="{FF2B5EF4-FFF2-40B4-BE49-F238E27FC236}">
              <a16:creationId xmlns:a16="http://schemas.microsoft.com/office/drawing/2014/main" id="{75FD366D-A14E-4FC7-874D-E7F8A5C8C926}"/>
            </a:ext>
          </a:extLst>
        </xdr:cNvPr>
        <xdr:cNvCxnSpPr/>
      </xdr:nvCxnSpPr>
      <xdr:spPr>
        <a:xfrm flipV="1">
          <a:off x="1222375" y="2816225"/>
          <a:ext cx="6350" cy="3683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527050</xdr:colOff>
      <xdr:row>14</xdr:row>
      <xdr:rowOff>6350</xdr:rowOff>
    </xdr:from>
    <xdr:to>
      <xdr:col>6</xdr:col>
      <xdr:colOff>158750</xdr:colOff>
      <xdr:row>15</xdr:row>
      <xdr:rowOff>76200</xdr:rowOff>
    </xdr:to>
    <xdr:cxnSp macro="">
      <xdr:nvCxnSpPr>
        <xdr:cNvPr id="25" name="Straight Connector 24">
          <a:extLst>
            <a:ext uri="{FF2B5EF4-FFF2-40B4-BE49-F238E27FC236}">
              <a16:creationId xmlns:a16="http://schemas.microsoft.com/office/drawing/2014/main" id="{3D9A31F8-D88A-468B-ADB0-0EACCAD174BF}"/>
            </a:ext>
          </a:extLst>
        </xdr:cNvPr>
        <xdr:cNvCxnSpPr/>
      </xdr:nvCxnSpPr>
      <xdr:spPr>
        <a:xfrm flipV="1">
          <a:off x="3670300" y="3254375"/>
          <a:ext cx="231775" cy="260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393700</xdr:colOff>
      <xdr:row>7</xdr:row>
      <xdr:rowOff>120650</xdr:rowOff>
    </xdr:from>
    <xdr:to>
      <xdr:col>5</xdr:col>
      <xdr:colOff>292100</xdr:colOff>
      <xdr:row>15</xdr:row>
      <xdr:rowOff>88900</xdr:rowOff>
    </xdr:to>
    <xdr:cxnSp macro="">
      <xdr:nvCxnSpPr>
        <xdr:cNvPr id="26" name="Straight Connector 25">
          <a:extLst>
            <a:ext uri="{FF2B5EF4-FFF2-40B4-BE49-F238E27FC236}">
              <a16:creationId xmlns:a16="http://schemas.microsoft.com/office/drawing/2014/main" id="{C7AA7CB4-5DE6-4E91-A69B-037A201C60AD}"/>
            </a:ext>
          </a:extLst>
        </xdr:cNvPr>
        <xdr:cNvCxnSpPr/>
      </xdr:nvCxnSpPr>
      <xdr:spPr>
        <a:xfrm flipV="1">
          <a:off x="2965450" y="2035175"/>
          <a:ext cx="469900" cy="149225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44450</xdr:colOff>
      <xdr:row>11</xdr:row>
      <xdr:rowOff>158750</xdr:rowOff>
    </xdr:from>
    <xdr:to>
      <xdr:col>2</xdr:col>
      <xdr:colOff>584200</xdr:colOff>
      <xdr:row>11</xdr:row>
      <xdr:rowOff>158750</xdr:rowOff>
    </xdr:to>
    <xdr:cxnSp macro="">
      <xdr:nvCxnSpPr>
        <xdr:cNvPr id="27" name="Straight Connector 26">
          <a:extLst>
            <a:ext uri="{FF2B5EF4-FFF2-40B4-BE49-F238E27FC236}">
              <a16:creationId xmlns:a16="http://schemas.microsoft.com/office/drawing/2014/main" id="{F8F9270E-C555-4F52-B903-68E99EC0A347}"/>
            </a:ext>
          </a:extLst>
        </xdr:cNvPr>
        <xdr:cNvCxnSpPr/>
      </xdr:nvCxnSpPr>
      <xdr:spPr>
        <a:xfrm>
          <a:off x="1216025" y="2835275"/>
          <a:ext cx="5397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10</xdr:row>
      <xdr:rowOff>107950</xdr:rowOff>
    </xdr:from>
    <xdr:to>
      <xdr:col>2</xdr:col>
      <xdr:colOff>336550</xdr:colOff>
      <xdr:row>11</xdr:row>
      <xdr:rowOff>146050</xdr:rowOff>
    </xdr:to>
    <xdr:cxnSp macro="">
      <xdr:nvCxnSpPr>
        <xdr:cNvPr id="28" name="Straight Connector 27">
          <a:extLst>
            <a:ext uri="{FF2B5EF4-FFF2-40B4-BE49-F238E27FC236}">
              <a16:creationId xmlns:a16="http://schemas.microsoft.com/office/drawing/2014/main" id="{93E03BD9-8B53-455C-9D5A-51122E43F4AE}"/>
            </a:ext>
          </a:extLst>
        </xdr:cNvPr>
        <xdr:cNvCxnSpPr/>
      </xdr:nvCxnSpPr>
      <xdr:spPr>
        <a:xfrm flipV="1">
          <a:off x="1228725" y="2593975"/>
          <a:ext cx="279400" cy="2286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57150</xdr:colOff>
      <xdr:row>10</xdr:row>
      <xdr:rowOff>95250</xdr:rowOff>
    </xdr:from>
    <xdr:to>
      <xdr:col>3</xdr:col>
      <xdr:colOff>76200</xdr:colOff>
      <xdr:row>12</xdr:row>
      <xdr:rowOff>63500</xdr:rowOff>
    </xdr:to>
    <xdr:cxnSp macro="">
      <xdr:nvCxnSpPr>
        <xdr:cNvPr id="29" name="Straight Connector 28">
          <a:extLst>
            <a:ext uri="{FF2B5EF4-FFF2-40B4-BE49-F238E27FC236}">
              <a16:creationId xmlns:a16="http://schemas.microsoft.com/office/drawing/2014/main" id="{73F362D4-DF15-45A7-8BEE-8C46E996E966}"/>
            </a:ext>
          </a:extLst>
        </xdr:cNvPr>
        <xdr:cNvCxnSpPr/>
      </xdr:nvCxnSpPr>
      <xdr:spPr>
        <a:xfrm flipH="1" flipV="1">
          <a:off x="2019300" y="2581275"/>
          <a:ext cx="19050" cy="3492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57150</xdr:colOff>
      <xdr:row>13</xdr:row>
      <xdr:rowOff>114300</xdr:rowOff>
    </xdr:from>
    <xdr:to>
      <xdr:col>2</xdr:col>
      <xdr:colOff>571500</xdr:colOff>
      <xdr:row>13</xdr:row>
      <xdr:rowOff>114300</xdr:rowOff>
    </xdr:to>
    <xdr:cxnSp macro="">
      <xdr:nvCxnSpPr>
        <xdr:cNvPr id="30" name="Straight Connector 29">
          <a:extLst>
            <a:ext uri="{FF2B5EF4-FFF2-40B4-BE49-F238E27FC236}">
              <a16:creationId xmlns:a16="http://schemas.microsoft.com/office/drawing/2014/main" id="{F84635D9-D745-45EA-9F38-ED8F1FC9D5FD}"/>
            </a:ext>
          </a:extLst>
        </xdr:cNvPr>
        <xdr:cNvCxnSpPr/>
      </xdr:nvCxnSpPr>
      <xdr:spPr>
        <a:xfrm>
          <a:off x="1228725" y="3171825"/>
          <a:ext cx="5143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317500</xdr:colOff>
      <xdr:row>6</xdr:row>
      <xdr:rowOff>12700</xdr:rowOff>
    </xdr:from>
    <xdr:to>
      <xdr:col>4</xdr:col>
      <xdr:colOff>596900</xdr:colOff>
      <xdr:row>7</xdr:row>
      <xdr:rowOff>93663</xdr:rowOff>
    </xdr:to>
    <xdr:cxnSp macro="">
      <xdr:nvCxnSpPr>
        <xdr:cNvPr id="31" name="Straight Arrow Connector 30">
          <a:extLst>
            <a:ext uri="{FF2B5EF4-FFF2-40B4-BE49-F238E27FC236}">
              <a16:creationId xmlns:a16="http://schemas.microsoft.com/office/drawing/2014/main" id="{3AE7A856-847A-4AFC-AB06-A7927741CA98}"/>
            </a:ext>
          </a:extLst>
        </xdr:cNvPr>
        <xdr:cNvCxnSpPr/>
      </xdr:nvCxnSpPr>
      <xdr:spPr>
        <a:xfrm flipV="1">
          <a:off x="2889250" y="1708150"/>
          <a:ext cx="250825" cy="3000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222250</xdr:colOff>
      <xdr:row>16</xdr:row>
      <xdr:rowOff>160337</xdr:rowOff>
    </xdr:from>
    <xdr:to>
      <xdr:col>6</xdr:col>
      <xdr:colOff>228600</xdr:colOff>
      <xdr:row>18</xdr:row>
      <xdr:rowOff>6350</xdr:rowOff>
    </xdr:to>
    <xdr:cxnSp macro="">
      <xdr:nvCxnSpPr>
        <xdr:cNvPr id="32" name="Straight Arrow Connector 31">
          <a:extLst>
            <a:ext uri="{FF2B5EF4-FFF2-40B4-BE49-F238E27FC236}">
              <a16:creationId xmlns:a16="http://schemas.microsoft.com/office/drawing/2014/main" id="{E0D64DFB-A3E7-4385-8355-9F2C7CE49897}"/>
            </a:ext>
          </a:extLst>
        </xdr:cNvPr>
        <xdr:cNvCxnSpPr/>
      </xdr:nvCxnSpPr>
      <xdr:spPr>
        <a:xfrm flipV="1">
          <a:off x="3965575" y="3798887"/>
          <a:ext cx="6350" cy="2270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228600</xdr:colOff>
      <xdr:row>14</xdr:row>
      <xdr:rowOff>177800</xdr:rowOff>
    </xdr:from>
    <xdr:to>
      <xdr:col>6</xdr:col>
      <xdr:colOff>234950</xdr:colOff>
      <xdr:row>16</xdr:row>
      <xdr:rowOff>42862</xdr:rowOff>
    </xdr:to>
    <xdr:cxnSp macro="">
      <xdr:nvCxnSpPr>
        <xdr:cNvPr id="33" name="Straight Arrow Connector 32">
          <a:extLst>
            <a:ext uri="{FF2B5EF4-FFF2-40B4-BE49-F238E27FC236}">
              <a16:creationId xmlns:a16="http://schemas.microsoft.com/office/drawing/2014/main" id="{365FEB3F-1E0C-45D6-8F2D-884D5439DB25}"/>
            </a:ext>
          </a:extLst>
        </xdr:cNvPr>
        <xdr:cNvCxnSpPr/>
      </xdr:nvCxnSpPr>
      <xdr:spPr>
        <a:xfrm flipH="1">
          <a:off x="3971925" y="3425825"/>
          <a:ext cx="6350" cy="2555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222250</xdr:colOff>
      <xdr:row>17</xdr:row>
      <xdr:rowOff>120650</xdr:rowOff>
    </xdr:from>
    <xdr:to>
      <xdr:col>6</xdr:col>
      <xdr:colOff>228600</xdr:colOff>
      <xdr:row>18</xdr:row>
      <xdr:rowOff>176212</xdr:rowOff>
    </xdr:to>
    <xdr:cxnSp macro="">
      <xdr:nvCxnSpPr>
        <xdr:cNvPr id="34" name="Straight Arrow Connector 33">
          <a:extLst>
            <a:ext uri="{FF2B5EF4-FFF2-40B4-BE49-F238E27FC236}">
              <a16:creationId xmlns:a16="http://schemas.microsoft.com/office/drawing/2014/main" id="{F6FD8B1F-3FDE-4D40-828D-9B2FA29D21DD}"/>
            </a:ext>
          </a:extLst>
        </xdr:cNvPr>
        <xdr:cNvCxnSpPr/>
      </xdr:nvCxnSpPr>
      <xdr:spPr>
        <a:xfrm flipH="1">
          <a:off x="3965575" y="3949700"/>
          <a:ext cx="6350" cy="24606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215900</xdr:colOff>
      <xdr:row>19</xdr:row>
      <xdr:rowOff>65087</xdr:rowOff>
    </xdr:from>
    <xdr:to>
      <xdr:col>6</xdr:col>
      <xdr:colOff>222250</xdr:colOff>
      <xdr:row>19</xdr:row>
      <xdr:rowOff>177800</xdr:rowOff>
    </xdr:to>
    <xdr:cxnSp macro="">
      <xdr:nvCxnSpPr>
        <xdr:cNvPr id="35" name="Straight Arrow Connector 34">
          <a:extLst>
            <a:ext uri="{FF2B5EF4-FFF2-40B4-BE49-F238E27FC236}">
              <a16:creationId xmlns:a16="http://schemas.microsoft.com/office/drawing/2014/main" id="{63A5F0F5-09FC-42C7-9334-019995850D71}"/>
            </a:ext>
          </a:extLst>
        </xdr:cNvPr>
        <xdr:cNvCxnSpPr/>
      </xdr:nvCxnSpPr>
      <xdr:spPr>
        <a:xfrm flipV="1">
          <a:off x="3959225" y="4313237"/>
          <a:ext cx="6350" cy="1127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400050</xdr:colOff>
      <xdr:row>15</xdr:row>
      <xdr:rowOff>44450</xdr:rowOff>
    </xdr:from>
    <xdr:to>
      <xdr:col>4</xdr:col>
      <xdr:colOff>412750</xdr:colOff>
      <xdr:row>16</xdr:row>
      <xdr:rowOff>127000</xdr:rowOff>
    </xdr:to>
    <xdr:cxnSp macro="">
      <xdr:nvCxnSpPr>
        <xdr:cNvPr id="36" name="Straight Connector 35">
          <a:extLst>
            <a:ext uri="{FF2B5EF4-FFF2-40B4-BE49-F238E27FC236}">
              <a16:creationId xmlns:a16="http://schemas.microsoft.com/office/drawing/2014/main" id="{F3497A4A-27C8-4679-BBBF-26BE3528E16A}"/>
            </a:ext>
          </a:extLst>
        </xdr:cNvPr>
        <xdr:cNvCxnSpPr/>
      </xdr:nvCxnSpPr>
      <xdr:spPr>
        <a:xfrm flipH="1">
          <a:off x="2971800" y="3482975"/>
          <a:ext cx="12700" cy="282575"/>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355600</xdr:colOff>
      <xdr:row>15</xdr:row>
      <xdr:rowOff>25400</xdr:rowOff>
    </xdr:from>
    <xdr:to>
      <xdr:col>1</xdr:col>
      <xdr:colOff>368300</xdr:colOff>
      <xdr:row>20</xdr:row>
      <xdr:rowOff>25400</xdr:rowOff>
    </xdr:to>
    <xdr:cxnSp macro="">
      <xdr:nvCxnSpPr>
        <xdr:cNvPr id="37" name="Straight Connector 36">
          <a:extLst>
            <a:ext uri="{FF2B5EF4-FFF2-40B4-BE49-F238E27FC236}">
              <a16:creationId xmlns:a16="http://schemas.microsoft.com/office/drawing/2014/main" id="{30EC5A42-EBDD-4C15-98E2-26CA630797D7}"/>
            </a:ext>
          </a:extLst>
        </xdr:cNvPr>
        <xdr:cNvCxnSpPr/>
      </xdr:nvCxnSpPr>
      <xdr:spPr>
        <a:xfrm flipH="1">
          <a:off x="965200" y="3463925"/>
          <a:ext cx="12700" cy="1000125"/>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228600</xdr:colOff>
      <xdr:row>20</xdr:row>
      <xdr:rowOff>31750</xdr:rowOff>
    </xdr:from>
    <xdr:to>
      <xdr:col>1</xdr:col>
      <xdr:colOff>469900</xdr:colOff>
      <xdr:row>20</xdr:row>
      <xdr:rowOff>31750</xdr:rowOff>
    </xdr:to>
    <xdr:cxnSp macro="">
      <xdr:nvCxnSpPr>
        <xdr:cNvPr id="38" name="Straight Connector 37">
          <a:extLst>
            <a:ext uri="{FF2B5EF4-FFF2-40B4-BE49-F238E27FC236}">
              <a16:creationId xmlns:a16="http://schemas.microsoft.com/office/drawing/2014/main" id="{12968297-89D1-41D9-BF6B-D0EE6366BB7B}"/>
            </a:ext>
          </a:extLst>
        </xdr:cNvPr>
        <xdr:cNvCxnSpPr/>
      </xdr:nvCxnSpPr>
      <xdr:spPr>
        <a:xfrm flipH="1">
          <a:off x="838200" y="4470400"/>
          <a:ext cx="241300" cy="0"/>
        </a:xfrm>
        <a:prstGeom prst="line">
          <a:avLst/>
        </a:prstGeom>
        <a:ln w="571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520700</xdr:colOff>
      <xdr:row>12</xdr:row>
      <xdr:rowOff>6350</xdr:rowOff>
    </xdr:from>
    <xdr:to>
      <xdr:col>6</xdr:col>
      <xdr:colOff>139700</xdr:colOff>
      <xdr:row>13</xdr:row>
      <xdr:rowOff>57150</xdr:rowOff>
    </xdr:to>
    <xdr:cxnSp macro="">
      <xdr:nvCxnSpPr>
        <xdr:cNvPr id="39" name="Straight Connector 38">
          <a:extLst>
            <a:ext uri="{FF2B5EF4-FFF2-40B4-BE49-F238E27FC236}">
              <a16:creationId xmlns:a16="http://schemas.microsoft.com/office/drawing/2014/main" id="{4F409077-F528-47E2-8C8A-A26F12D13F74}"/>
            </a:ext>
          </a:extLst>
        </xdr:cNvPr>
        <xdr:cNvCxnSpPr/>
      </xdr:nvCxnSpPr>
      <xdr:spPr>
        <a:xfrm flipV="1">
          <a:off x="3663950" y="2873375"/>
          <a:ext cx="219075" cy="2413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222250</xdr:colOff>
      <xdr:row>12</xdr:row>
      <xdr:rowOff>0</xdr:rowOff>
    </xdr:from>
    <xdr:to>
      <xdr:col>6</xdr:col>
      <xdr:colOff>152400</xdr:colOff>
      <xdr:row>12</xdr:row>
      <xdr:rowOff>0</xdr:rowOff>
    </xdr:to>
    <xdr:cxnSp macro="">
      <xdr:nvCxnSpPr>
        <xdr:cNvPr id="40" name="Straight Connector 39">
          <a:extLst>
            <a:ext uri="{FF2B5EF4-FFF2-40B4-BE49-F238E27FC236}">
              <a16:creationId xmlns:a16="http://schemas.microsoft.com/office/drawing/2014/main" id="{71680758-2671-4CF8-A417-6DAF9E0AAD81}"/>
            </a:ext>
          </a:extLst>
        </xdr:cNvPr>
        <xdr:cNvCxnSpPr/>
      </xdr:nvCxnSpPr>
      <xdr:spPr>
        <a:xfrm>
          <a:off x="3365500" y="2867025"/>
          <a:ext cx="53022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552450</xdr:colOff>
      <xdr:row>13</xdr:row>
      <xdr:rowOff>44450</xdr:rowOff>
    </xdr:from>
    <xdr:to>
      <xdr:col>4</xdr:col>
      <xdr:colOff>565150</xdr:colOff>
      <xdr:row>15</xdr:row>
      <xdr:rowOff>76200</xdr:rowOff>
    </xdr:to>
    <xdr:cxnSp macro="">
      <xdr:nvCxnSpPr>
        <xdr:cNvPr id="41" name="Straight Connector 40">
          <a:extLst>
            <a:ext uri="{FF2B5EF4-FFF2-40B4-BE49-F238E27FC236}">
              <a16:creationId xmlns:a16="http://schemas.microsoft.com/office/drawing/2014/main" id="{1A11C31D-1B06-4964-84D0-3829E590270B}"/>
            </a:ext>
          </a:extLst>
        </xdr:cNvPr>
        <xdr:cNvCxnSpPr/>
      </xdr:nvCxnSpPr>
      <xdr:spPr>
        <a:xfrm flipV="1">
          <a:off x="3124200" y="3101975"/>
          <a:ext cx="12700" cy="4127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10</xdr:row>
      <xdr:rowOff>88900</xdr:rowOff>
    </xdr:from>
    <xdr:to>
      <xdr:col>3</xdr:col>
      <xdr:colOff>69850</xdr:colOff>
      <xdr:row>11</xdr:row>
      <xdr:rowOff>158750</xdr:rowOff>
    </xdr:to>
    <xdr:cxnSp macro="">
      <xdr:nvCxnSpPr>
        <xdr:cNvPr id="42" name="Straight Connector 41">
          <a:extLst>
            <a:ext uri="{FF2B5EF4-FFF2-40B4-BE49-F238E27FC236}">
              <a16:creationId xmlns:a16="http://schemas.microsoft.com/office/drawing/2014/main" id="{1CA7BB82-8E37-43BE-A498-E180473CE4AE}"/>
            </a:ext>
          </a:extLst>
        </xdr:cNvPr>
        <xdr:cNvCxnSpPr/>
      </xdr:nvCxnSpPr>
      <xdr:spPr>
        <a:xfrm flipV="1">
          <a:off x="1762125" y="2574925"/>
          <a:ext cx="269875" cy="260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577850</xdr:colOff>
      <xdr:row>11</xdr:row>
      <xdr:rowOff>152400</xdr:rowOff>
    </xdr:from>
    <xdr:to>
      <xdr:col>2</xdr:col>
      <xdr:colOff>584200</xdr:colOff>
      <xdr:row>13</xdr:row>
      <xdr:rowOff>139700</xdr:rowOff>
    </xdr:to>
    <xdr:cxnSp macro="">
      <xdr:nvCxnSpPr>
        <xdr:cNvPr id="43" name="Straight Connector 42">
          <a:extLst>
            <a:ext uri="{FF2B5EF4-FFF2-40B4-BE49-F238E27FC236}">
              <a16:creationId xmlns:a16="http://schemas.microsoft.com/office/drawing/2014/main" id="{CD58DF22-61CD-44B0-BFA9-E760F72EE684}"/>
            </a:ext>
          </a:extLst>
        </xdr:cNvPr>
        <xdr:cNvCxnSpPr/>
      </xdr:nvCxnSpPr>
      <xdr:spPr>
        <a:xfrm flipV="1">
          <a:off x="1749425" y="2828925"/>
          <a:ext cx="6350" cy="3683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342900</xdr:colOff>
      <xdr:row>10</xdr:row>
      <xdr:rowOff>101600</xdr:rowOff>
    </xdr:from>
    <xdr:to>
      <xdr:col>3</xdr:col>
      <xdr:colOff>57150</xdr:colOff>
      <xdr:row>10</xdr:row>
      <xdr:rowOff>101600</xdr:rowOff>
    </xdr:to>
    <xdr:cxnSp macro="">
      <xdr:nvCxnSpPr>
        <xdr:cNvPr id="44" name="Straight Connector 43">
          <a:extLst>
            <a:ext uri="{FF2B5EF4-FFF2-40B4-BE49-F238E27FC236}">
              <a16:creationId xmlns:a16="http://schemas.microsoft.com/office/drawing/2014/main" id="{B8A8F0B7-871E-4D99-B77A-D66652D26A5F}"/>
            </a:ext>
          </a:extLst>
        </xdr:cNvPr>
        <xdr:cNvCxnSpPr/>
      </xdr:nvCxnSpPr>
      <xdr:spPr>
        <a:xfrm>
          <a:off x="1514475" y="2587625"/>
          <a:ext cx="504825"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590550</xdr:colOff>
      <xdr:row>12</xdr:row>
      <xdr:rowOff>44450</xdr:rowOff>
    </xdr:from>
    <xdr:to>
      <xdr:col>3</xdr:col>
      <xdr:colOff>69850</xdr:colOff>
      <xdr:row>13</xdr:row>
      <xdr:rowOff>114300</xdr:rowOff>
    </xdr:to>
    <xdr:cxnSp macro="">
      <xdr:nvCxnSpPr>
        <xdr:cNvPr id="45" name="Straight Connector 44">
          <a:extLst>
            <a:ext uri="{FF2B5EF4-FFF2-40B4-BE49-F238E27FC236}">
              <a16:creationId xmlns:a16="http://schemas.microsoft.com/office/drawing/2014/main" id="{AD44DE17-7FA3-4E51-B995-E3DEC35005A5}"/>
            </a:ext>
          </a:extLst>
        </xdr:cNvPr>
        <xdr:cNvCxnSpPr/>
      </xdr:nvCxnSpPr>
      <xdr:spPr>
        <a:xfrm flipV="1">
          <a:off x="1762125" y="2911475"/>
          <a:ext cx="269875" cy="2603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133350</xdr:colOff>
      <xdr:row>11</xdr:row>
      <xdr:rowOff>69850</xdr:rowOff>
    </xdr:from>
    <xdr:to>
      <xdr:col>1</xdr:col>
      <xdr:colOff>368300</xdr:colOff>
      <xdr:row>14</xdr:row>
      <xdr:rowOff>112713</xdr:rowOff>
    </xdr:to>
    <xdr:cxnSp macro="">
      <xdr:nvCxnSpPr>
        <xdr:cNvPr id="46" name="Straight Arrow Connector 45">
          <a:extLst>
            <a:ext uri="{FF2B5EF4-FFF2-40B4-BE49-F238E27FC236}">
              <a16:creationId xmlns:a16="http://schemas.microsoft.com/office/drawing/2014/main" id="{F2C92E32-EC60-48ED-8204-D68E59AB009F}"/>
            </a:ext>
          </a:extLst>
        </xdr:cNvPr>
        <xdr:cNvCxnSpPr/>
      </xdr:nvCxnSpPr>
      <xdr:spPr>
        <a:xfrm flipV="1">
          <a:off x="742950" y="2746375"/>
          <a:ext cx="234950" cy="6143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476250</xdr:colOff>
      <xdr:row>7</xdr:row>
      <xdr:rowOff>69850</xdr:rowOff>
    </xdr:from>
    <xdr:to>
      <xdr:col>2</xdr:col>
      <xdr:colOff>127000</xdr:colOff>
      <xdr:row>10</xdr:row>
      <xdr:rowOff>31750</xdr:rowOff>
    </xdr:to>
    <xdr:cxnSp macro="">
      <xdr:nvCxnSpPr>
        <xdr:cNvPr id="47" name="Straight Arrow Connector 46">
          <a:extLst>
            <a:ext uri="{FF2B5EF4-FFF2-40B4-BE49-F238E27FC236}">
              <a16:creationId xmlns:a16="http://schemas.microsoft.com/office/drawing/2014/main" id="{2A448559-2BD1-45DD-A487-803B338B4A14}"/>
            </a:ext>
          </a:extLst>
        </xdr:cNvPr>
        <xdr:cNvCxnSpPr/>
      </xdr:nvCxnSpPr>
      <xdr:spPr>
        <a:xfrm flipH="1">
          <a:off x="1085850" y="1984375"/>
          <a:ext cx="212725" cy="533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501650</xdr:colOff>
      <xdr:row>8</xdr:row>
      <xdr:rowOff>101600</xdr:rowOff>
    </xdr:from>
    <xdr:to>
      <xdr:col>5</xdr:col>
      <xdr:colOff>120650</xdr:colOff>
      <xdr:row>8</xdr:row>
      <xdr:rowOff>101600</xdr:rowOff>
    </xdr:to>
    <xdr:cxnSp macro="">
      <xdr:nvCxnSpPr>
        <xdr:cNvPr id="48" name="Straight Arrow Connector 47">
          <a:extLst>
            <a:ext uri="{FF2B5EF4-FFF2-40B4-BE49-F238E27FC236}">
              <a16:creationId xmlns:a16="http://schemas.microsoft.com/office/drawing/2014/main" id="{4D41AC5E-7E03-4935-B1AF-948B5C8ED5B5}"/>
            </a:ext>
          </a:extLst>
        </xdr:cNvPr>
        <xdr:cNvCxnSpPr/>
      </xdr:nvCxnSpPr>
      <xdr:spPr>
        <a:xfrm flipH="1">
          <a:off x="2463800" y="2206625"/>
          <a:ext cx="8001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304800</xdr:colOff>
      <xdr:row>8</xdr:row>
      <xdr:rowOff>101600</xdr:rowOff>
    </xdr:from>
    <xdr:to>
      <xdr:col>3</xdr:col>
      <xdr:colOff>95250</xdr:colOff>
      <xdr:row>8</xdr:row>
      <xdr:rowOff>107950</xdr:rowOff>
    </xdr:to>
    <xdr:cxnSp macro="">
      <xdr:nvCxnSpPr>
        <xdr:cNvPr id="49" name="Straight Arrow Connector 48">
          <a:extLst>
            <a:ext uri="{FF2B5EF4-FFF2-40B4-BE49-F238E27FC236}">
              <a16:creationId xmlns:a16="http://schemas.microsoft.com/office/drawing/2014/main" id="{468FE6DA-ACFC-4121-B4C6-BF5A31476A84}"/>
            </a:ext>
          </a:extLst>
        </xdr:cNvPr>
        <xdr:cNvCxnSpPr/>
      </xdr:nvCxnSpPr>
      <xdr:spPr>
        <a:xfrm flipV="1">
          <a:off x="1476375" y="2206625"/>
          <a:ext cx="581025"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155864</xdr:colOff>
      <xdr:row>0</xdr:row>
      <xdr:rowOff>92363</xdr:rowOff>
    </xdr:from>
    <xdr:to>
      <xdr:col>1</xdr:col>
      <xdr:colOff>147205</xdr:colOff>
      <xdr:row>4</xdr:row>
      <xdr:rowOff>16162</xdr:rowOff>
    </xdr:to>
    <xdr:pic>
      <xdr:nvPicPr>
        <xdr:cNvPr id="50" name="Picture 49">
          <a:extLst>
            <a:ext uri="{FF2B5EF4-FFF2-40B4-BE49-F238E27FC236}">
              <a16:creationId xmlns:a16="http://schemas.microsoft.com/office/drawing/2014/main" id="{6834EA44-1850-4E74-BC00-AAD1ECC86D9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864" y="92363"/>
          <a:ext cx="600941" cy="457199"/>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171450</xdr:colOff>
      <xdr:row>38</xdr:row>
      <xdr:rowOff>120650</xdr:rowOff>
    </xdr:from>
    <xdr:to>
      <xdr:col>9</xdr:col>
      <xdr:colOff>152400</xdr:colOff>
      <xdr:row>38</xdr:row>
      <xdr:rowOff>127000</xdr:rowOff>
    </xdr:to>
    <xdr:cxnSp macro="">
      <xdr:nvCxnSpPr>
        <xdr:cNvPr id="2" name="Straight Arrow Connector 1">
          <a:extLst>
            <a:ext uri="{FF2B5EF4-FFF2-40B4-BE49-F238E27FC236}">
              <a16:creationId xmlns:a16="http://schemas.microsoft.com/office/drawing/2014/main" id="{CC079BD1-1606-4674-B64E-4D91B5C46DAF}"/>
            </a:ext>
          </a:extLst>
        </xdr:cNvPr>
        <xdr:cNvCxnSpPr/>
      </xdr:nvCxnSpPr>
      <xdr:spPr>
        <a:xfrm flipH="1">
          <a:off x="4476750" y="8578850"/>
          <a:ext cx="933450"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336550</xdr:colOff>
      <xdr:row>38</xdr:row>
      <xdr:rowOff>107950</xdr:rowOff>
    </xdr:from>
    <xdr:to>
      <xdr:col>5</xdr:col>
      <xdr:colOff>654050</xdr:colOff>
      <xdr:row>38</xdr:row>
      <xdr:rowOff>114300</xdr:rowOff>
    </xdr:to>
    <xdr:cxnSp macro="">
      <xdr:nvCxnSpPr>
        <xdr:cNvPr id="3" name="Straight Arrow Connector 2">
          <a:extLst>
            <a:ext uri="{FF2B5EF4-FFF2-40B4-BE49-F238E27FC236}">
              <a16:creationId xmlns:a16="http://schemas.microsoft.com/office/drawing/2014/main" id="{248D16F8-2CEF-440A-96CB-E71CBDBCE203}"/>
            </a:ext>
          </a:extLst>
        </xdr:cNvPr>
        <xdr:cNvCxnSpPr/>
      </xdr:nvCxnSpPr>
      <xdr:spPr>
        <a:xfrm>
          <a:off x="2794000" y="8566150"/>
          <a:ext cx="936625"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158750</xdr:colOff>
      <xdr:row>18</xdr:row>
      <xdr:rowOff>0</xdr:rowOff>
    </xdr:from>
    <xdr:to>
      <xdr:col>18</xdr:col>
      <xdr:colOff>158750</xdr:colOff>
      <xdr:row>28</xdr:row>
      <xdr:rowOff>234950</xdr:rowOff>
    </xdr:to>
    <xdr:cxnSp macro="">
      <xdr:nvCxnSpPr>
        <xdr:cNvPr id="4" name="Straight Arrow Connector 3">
          <a:extLst>
            <a:ext uri="{FF2B5EF4-FFF2-40B4-BE49-F238E27FC236}">
              <a16:creationId xmlns:a16="http://schemas.microsoft.com/office/drawing/2014/main" id="{4366A965-FBFC-4E71-A9B2-10977A2126B9}"/>
            </a:ext>
          </a:extLst>
        </xdr:cNvPr>
        <xdr:cNvCxnSpPr/>
      </xdr:nvCxnSpPr>
      <xdr:spPr>
        <a:xfrm flipV="1">
          <a:off x="8836025" y="4352925"/>
          <a:ext cx="0" cy="2120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476254</xdr:colOff>
      <xdr:row>5</xdr:row>
      <xdr:rowOff>88900</xdr:rowOff>
    </xdr:from>
    <xdr:to>
      <xdr:col>16</xdr:col>
      <xdr:colOff>349254</xdr:colOff>
      <xdr:row>5</xdr:row>
      <xdr:rowOff>88900</xdr:rowOff>
    </xdr:to>
    <xdr:cxnSp macro="">
      <xdr:nvCxnSpPr>
        <xdr:cNvPr id="5" name="Straight Arrow Connector 4">
          <a:extLst>
            <a:ext uri="{FF2B5EF4-FFF2-40B4-BE49-F238E27FC236}">
              <a16:creationId xmlns:a16="http://schemas.microsoft.com/office/drawing/2014/main" id="{4F3C3588-D285-4EE2-98D0-B1A40544892E}"/>
            </a:ext>
          </a:extLst>
        </xdr:cNvPr>
        <xdr:cNvCxnSpPr/>
      </xdr:nvCxnSpPr>
      <xdr:spPr>
        <a:xfrm flipH="1">
          <a:off x="7134229" y="1898650"/>
          <a:ext cx="13589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5</xdr:row>
      <xdr:rowOff>95250</xdr:rowOff>
    </xdr:from>
    <xdr:to>
      <xdr:col>13</xdr:col>
      <xdr:colOff>111125</xdr:colOff>
      <xdr:row>5</xdr:row>
      <xdr:rowOff>95250</xdr:rowOff>
    </xdr:to>
    <xdr:cxnSp macro="">
      <xdr:nvCxnSpPr>
        <xdr:cNvPr id="6" name="Straight Arrow Connector 5">
          <a:extLst>
            <a:ext uri="{FF2B5EF4-FFF2-40B4-BE49-F238E27FC236}">
              <a16:creationId xmlns:a16="http://schemas.microsoft.com/office/drawing/2014/main" id="{2C701EFD-7E55-43F7-8432-98FE071937D2}"/>
            </a:ext>
          </a:extLst>
        </xdr:cNvPr>
        <xdr:cNvCxnSpPr/>
      </xdr:nvCxnSpPr>
      <xdr:spPr>
        <a:xfrm>
          <a:off x="5410200" y="1905000"/>
          <a:ext cx="13589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152400</xdr:colOff>
      <xdr:row>6</xdr:row>
      <xdr:rowOff>12700</xdr:rowOff>
    </xdr:from>
    <xdr:to>
      <xdr:col>18</xdr:col>
      <xdr:colOff>158750</xdr:colOff>
      <xdr:row>16</xdr:row>
      <xdr:rowOff>165100</xdr:rowOff>
    </xdr:to>
    <xdr:cxnSp macro="">
      <xdr:nvCxnSpPr>
        <xdr:cNvPr id="7" name="Straight Arrow Connector 6">
          <a:extLst>
            <a:ext uri="{FF2B5EF4-FFF2-40B4-BE49-F238E27FC236}">
              <a16:creationId xmlns:a16="http://schemas.microsoft.com/office/drawing/2014/main" id="{60A2EE72-D576-430C-BD9D-13BA3D9FF684}"/>
            </a:ext>
          </a:extLst>
        </xdr:cNvPr>
        <xdr:cNvCxnSpPr/>
      </xdr:nvCxnSpPr>
      <xdr:spPr>
        <a:xfrm flipH="1">
          <a:off x="8829675" y="2012950"/>
          <a:ext cx="6350" cy="21240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7</xdr:col>
      <xdr:colOff>364256</xdr:colOff>
      <xdr:row>8</xdr:row>
      <xdr:rowOff>122324</xdr:rowOff>
    </xdr:from>
    <xdr:to>
      <xdr:col>7</xdr:col>
      <xdr:colOff>567337</xdr:colOff>
      <xdr:row>9</xdr:row>
      <xdr:rowOff>146217</xdr:rowOff>
    </xdr:to>
    <xdr:pic>
      <xdr:nvPicPr>
        <xdr:cNvPr id="8" name="Picture 7" descr="C:\Users\Qasim com\Desktop\School infrastructure PHED\bib cock 1.jpg">
          <a:extLst>
            <a:ext uri="{FF2B5EF4-FFF2-40B4-BE49-F238E27FC236}">
              <a16:creationId xmlns:a16="http://schemas.microsoft.com/office/drawing/2014/main" id="{46868E52-9B2F-40D7-84C1-A3EFE2AEBE90}"/>
            </a:ext>
          </a:extLst>
        </xdr:cNvPr>
        <xdr:cNvPicPr/>
      </xdr:nvPicPr>
      <xdr:blipFill>
        <a:blip xmlns:r="http://schemas.openxmlformats.org/officeDocument/2006/relationships" r:embed="rId1"/>
        <a:srcRect/>
        <a:stretch>
          <a:fillRect/>
        </a:stretch>
      </xdr:blipFill>
      <xdr:spPr bwMode="auto">
        <a:xfrm rot="10649279" flipV="1">
          <a:off x="4669556" y="2522624"/>
          <a:ext cx="203081" cy="223918"/>
        </a:xfrm>
        <a:prstGeom prst="rect">
          <a:avLst/>
        </a:prstGeom>
        <a:noFill/>
        <a:ln w="9525">
          <a:noFill/>
          <a:miter lim="800000"/>
          <a:headEnd/>
          <a:tailEnd/>
        </a:ln>
      </xdr:spPr>
    </xdr:pic>
    <xdr:clientData/>
  </xdr:twoCellAnchor>
  <xdr:twoCellAnchor>
    <xdr:from>
      <xdr:col>7</xdr:col>
      <xdr:colOff>25400</xdr:colOff>
      <xdr:row>5</xdr:row>
      <xdr:rowOff>95250</xdr:rowOff>
    </xdr:from>
    <xdr:to>
      <xdr:col>9</xdr:col>
      <xdr:colOff>152400</xdr:colOff>
      <xdr:row>5</xdr:row>
      <xdr:rowOff>95250</xdr:rowOff>
    </xdr:to>
    <xdr:cxnSp macro="">
      <xdr:nvCxnSpPr>
        <xdr:cNvPr id="9" name="Straight Arrow Connector 8">
          <a:extLst>
            <a:ext uri="{FF2B5EF4-FFF2-40B4-BE49-F238E27FC236}">
              <a16:creationId xmlns:a16="http://schemas.microsoft.com/office/drawing/2014/main" id="{2AB7BA3C-E62C-4214-824A-474D1F7FB1E3}"/>
            </a:ext>
          </a:extLst>
        </xdr:cNvPr>
        <xdr:cNvCxnSpPr/>
      </xdr:nvCxnSpPr>
      <xdr:spPr>
        <a:xfrm flipH="1">
          <a:off x="4330700" y="1905000"/>
          <a:ext cx="10795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746125</xdr:colOff>
      <xdr:row>8</xdr:row>
      <xdr:rowOff>190500</xdr:rowOff>
    </xdr:from>
    <xdr:to>
      <xdr:col>4</xdr:col>
      <xdr:colOff>152400</xdr:colOff>
      <xdr:row>17</xdr:row>
      <xdr:rowOff>146050</xdr:rowOff>
    </xdr:to>
    <xdr:cxnSp macro="">
      <xdr:nvCxnSpPr>
        <xdr:cNvPr id="10" name="Straight Arrow Connector 9">
          <a:extLst>
            <a:ext uri="{FF2B5EF4-FFF2-40B4-BE49-F238E27FC236}">
              <a16:creationId xmlns:a16="http://schemas.microsoft.com/office/drawing/2014/main" id="{D9395997-4BBD-4EFB-9B97-76E0F4355E8B}"/>
            </a:ext>
          </a:extLst>
        </xdr:cNvPr>
        <xdr:cNvCxnSpPr/>
      </xdr:nvCxnSpPr>
      <xdr:spPr>
        <a:xfrm flipH="1" flipV="1">
          <a:off x="2374900" y="2590800"/>
          <a:ext cx="568325" cy="17176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6350</xdr:colOff>
      <xdr:row>33</xdr:row>
      <xdr:rowOff>111125</xdr:rowOff>
    </xdr:from>
    <xdr:to>
      <xdr:col>6</xdr:col>
      <xdr:colOff>317500</xdr:colOff>
      <xdr:row>33</xdr:row>
      <xdr:rowOff>120650</xdr:rowOff>
    </xdr:to>
    <xdr:cxnSp macro="">
      <xdr:nvCxnSpPr>
        <xdr:cNvPr id="11" name="Straight Arrow Connector 10">
          <a:extLst>
            <a:ext uri="{FF2B5EF4-FFF2-40B4-BE49-F238E27FC236}">
              <a16:creationId xmlns:a16="http://schemas.microsoft.com/office/drawing/2014/main" id="{38C6F76B-2787-4463-AD14-E8938B2F898B}"/>
            </a:ext>
          </a:extLst>
        </xdr:cNvPr>
        <xdr:cNvCxnSpPr/>
      </xdr:nvCxnSpPr>
      <xdr:spPr>
        <a:xfrm flipV="1">
          <a:off x="3101975" y="7369175"/>
          <a:ext cx="94932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79375</xdr:colOff>
      <xdr:row>33</xdr:row>
      <xdr:rowOff>103187</xdr:rowOff>
    </xdr:from>
    <xdr:to>
      <xdr:col>10</xdr:col>
      <xdr:colOff>6350</xdr:colOff>
      <xdr:row>33</xdr:row>
      <xdr:rowOff>107950</xdr:rowOff>
    </xdr:to>
    <xdr:cxnSp macro="">
      <xdr:nvCxnSpPr>
        <xdr:cNvPr id="12" name="Straight Arrow Connector 11">
          <a:extLst>
            <a:ext uri="{FF2B5EF4-FFF2-40B4-BE49-F238E27FC236}">
              <a16:creationId xmlns:a16="http://schemas.microsoft.com/office/drawing/2014/main" id="{114FF2E8-96AF-4D96-B82B-84006D0DD798}"/>
            </a:ext>
          </a:extLst>
        </xdr:cNvPr>
        <xdr:cNvCxnSpPr/>
      </xdr:nvCxnSpPr>
      <xdr:spPr>
        <a:xfrm flipH="1" flipV="1">
          <a:off x="4384675" y="7361237"/>
          <a:ext cx="1031875" cy="4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222250</xdr:colOff>
      <xdr:row>0</xdr:row>
      <xdr:rowOff>25400</xdr:rowOff>
    </xdr:from>
    <xdr:to>
      <xdr:col>19</xdr:col>
      <xdr:colOff>456408</xdr:colOff>
      <xdr:row>2</xdr:row>
      <xdr:rowOff>91632</xdr:rowOff>
    </xdr:to>
    <xdr:pic>
      <xdr:nvPicPr>
        <xdr:cNvPr id="13" name="Picture 12">
          <a:extLst>
            <a:ext uri="{FF2B5EF4-FFF2-40B4-BE49-F238E27FC236}">
              <a16:creationId xmlns:a16="http://schemas.microsoft.com/office/drawing/2014/main" id="{92E7A11D-CD30-4DB4-B625-44E6AECFE6B8}"/>
            </a:ext>
          </a:extLst>
        </xdr:cNvPr>
        <xdr:cNvPicPr>
          <a:picLocks noChangeAspect="1"/>
        </xdr:cNvPicPr>
      </xdr:nvPicPr>
      <xdr:blipFill>
        <a:blip xmlns:r="http://schemas.openxmlformats.org/officeDocument/2006/relationships" r:embed="rId2"/>
        <a:stretch>
          <a:fillRect/>
        </a:stretch>
      </xdr:blipFill>
      <xdr:spPr>
        <a:xfrm>
          <a:off x="8899525" y="25400"/>
          <a:ext cx="567533" cy="523432"/>
        </a:xfrm>
        <a:prstGeom prst="rect">
          <a:avLst/>
        </a:prstGeom>
      </xdr:spPr>
    </xdr:pic>
    <xdr:clientData/>
  </xdr:twoCellAnchor>
  <xdr:twoCellAnchor>
    <xdr:from>
      <xdr:col>3</xdr:col>
      <xdr:colOff>165100</xdr:colOff>
      <xdr:row>17</xdr:row>
      <xdr:rowOff>177800</xdr:rowOff>
    </xdr:from>
    <xdr:to>
      <xdr:col>3</xdr:col>
      <xdr:colOff>165100</xdr:colOff>
      <xdr:row>28</xdr:row>
      <xdr:rowOff>228600</xdr:rowOff>
    </xdr:to>
    <xdr:cxnSp macro="">
      <xdr:nvCxnSpPr>
        <xdr:cNvPr id="14" name="Straight Arrow Connector 13">
          <a:extLst>
            <a:ext uri="{FF2B5EF4-FFF2-40B4-BE49-F238E27FC236}">
              <a16:creationId xmlns:a16="http://schemas.microsoft.com/office/drawing/2014/main" id="{4F4DFF88-1F76-43FA-BC1B-8F9506FB4EF7}"/>
            </a:ext>
          </a:extLst>
        </xdr:cNvPr>
        <xdr:cNvCxnSpPr/>
      </xdr:nvCxnSpPr>
      <xdr:spPr>
        <a:xfrm flipV="1">
          <a:off x="2622550" y="4340225"/>
          <a:ext cx="0" cy="21272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158750</xdr:colOff>
      <xdr:row>6</xdr:row>
      <xdr:rowOff>0</xdr:rowOff>
    </xdr:from>
    <xdr:to>
      <xdr:col>3</xdr:col>
      <xdr:colOff>165100</xdr:colOff>
      <xdr:row>16</xdr:row>
      <xdr:rowOff>107950</xdr:rowOff>
    </xdr:to>
    <xdr:cxnSp macro="">
      <xdr:nvCxnSpPr>
        <xdr:cNvPr id="15" name="Straight Arrow Connector 14">
          <a:extLst>
            <a:ext uri="{FF2B5EF4-FFF2-40B4-BE49-F238E27FC236}">
              <a16:creationId xmlns:a16="http://schemas.microsoft.com/office/drawing/2014/main" id="{6B8E349D-A2FF-4EAB-8896-1E11F6E3EF9E}"/>
            </a:ext>
          </a:extLst>
        </xdr:cNvPr>
        <xdr:cNvCxnSpPr/>
      </xdr:nvCxnSpPr>
      <xdr:spPr>
        <a:xfrm flipH="1">
          <a:off x="2616200" y="2000250"/>
          <a:ext cx="6350" cy="2079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515939</xdr:colOff>
      <xdr:row>5</xdr:row>
      <xdr:rowOff>179388</xdr:rowOff>
    </xdr:from>
    <xdr:to>
      <xdr:col>8</xdr:col>
      <xdr:colOff>222251</xdr:colOff>
      <xdr:row>7</xdr:row>
      <xdr:rowOff>158750</xdr:rowOff>
    </xdr:to>
    <xdr:sp macro="" textlink="">
      <xdr:nvSpPr>
        <xdr:cNvPr id="16" name="Rectangle 15">
          <a:extLst>
            <a:ext uri="{FF2B5EF4-FFF2-40B4-BE49-F238E27FC236}">
              <a16:creationId xmlns:a16="http://schemas.microsoft.com/office/drawing/2014/main" id="{CFC2CD41-214E-4CDF-8CF2-42AFD3296001}"/>
            </a:ext>
          </a:extLst>
        </xdr:cNvPr>
        <xdr:cNvSpPr/>
      </xdr:nvSpPr>
      <xdr:spPr>
        <a:xfrm>
          <a:off x="4821239" y="1989138"/>
          <a:ext cx="315912" cy="388937"/>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7937</xdr:colOff>
      <xdr:row>24</xdr:row>
      <xdr:rowOff>166688</xdr:rowOff>
    </xdr:from>
    <xdr:to>
      <xdr:col>5</xdr:col>
      <xdr:colOff>119062</xdr:colOff>
      <xdr:row>26</xdr:row>
      <xdr:rowOff>79375</xdr:rowOff>
    </xdr:to>
    <xdr:sp macro="" textlink="">
      <xdr:nvSpPr>
        <xdr:cNvPr id="17" name="Rectangle 16">
          <a:extLst>
            <a:ext uri="{FF2B5EF4-FFF2-40B4-BE49-F238E27FC236}">
              <a16:creationId xmlns:a16="http://schemas.microsoft.com/office/drawing/2014/main" id="{2EB94450-37BB-4720-B0EF-3C3E77452F8E}"/>
            </a:ext>
          </a:extLst>
        </xdr:cNvPr>
        <xdr:cNvSpPr/>
      </xdr:nvSpPr>
      <xdr:spPr>
        <a:xfrm>
          <a:off x="1636712" y="5662613"/>
          <a:ext cx="1577975" cy="293687"/>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ysClr val="windowText" lastClr="000000"/>
              </a:solidFill>
            </a:rPr>
            <a:t>3'' drain PVC pipe</a:t>
          </a:r>
        </a:p>
      </xdr:txBody>
    </xdr:sp>
    <xdr:clientData/>
  </xdr:twoCellAnchor>
  <xdr:twoCellAnchor>
    <xdr:from>
      <xdr:col>2</xdr:col>
      <xdr:colOff>439738</xdr:colOff>
      <xdr:row>33</xdr:row>
      <xdr:rowOff>198438</xdr:rowOff>
    </xdr:from>
    <xdr:to>
      <xdr:col>2</xdr:col>
      <xdr:colOff>444500</xdr:colOff>
      <xdr:row>35</xdr:row>
      <xdr:rowOff>6350</xdr:rowOff>
    </xdr:to>
    <xdr:cxnSp macro="">
      <xdr:nvCxnSpPr>
        <xdr:cNvPr id="18" name="Straight Arrow Connector 17">
          <a:extLst>
            <a:ext uri="{FF2B5EF4-FFF2-40B4-BE49-F238E27FC236}">
              <a16:creationId xmlns:a16="http://schemas.microsoft.com/office/drawing/2014/main" id="{5625B114-6DE2-4665-83AD-139B1851B80F}"/>
            </a:ext>
          </a:extLst>
        </xdr:cNvPr>
        <xdr:cNvCxnSpPr/>
      </xdr:nvCxnSpPr>
      <xdr:spPr>
        <a:xfrm flipH="1">
          <a:off x="2068513" y="7456488"/>
          <a:ext cx="4762" cy="2746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425450</xdr:colOff>
      <xdr:row>35</xdr:row>
      <xdr:rowOff>190500</xdr:rowOff>
    </xdr:from>
    <xdr:to>
      <xdr:col>2</xdr:col>
      <xdr:colOff>428624</xdr:colOff>
      <xdr:row>37</xdr:row>
      <xdr:rowOff>0</xdr:rowOff>
    </xdr:to>
    <xdr:cxnSp macro="">
      <xdr:nvCxnSpPr>
        <xdr:cNvPr id="19" name="Straight Arrow Connector 18">
          <a:extLst>
            <a:ext uri="{FF2B5EF4-FFF2-40B4-BE49-F238E27FC236}">
              <a16:creationId xmlns:a16="http://schemas.microsoft.com/office/drawing/2014/main" id="{F376B422-A63C-4498-A5E9-3F9383A3ED4A}"/>
            </a:ext>
          </a:extLst>
        </xdr:cNvPr>
        <xdr:cNvCxnSpPr/>
      </xdr:nvCxnSpPr>
      <xdr:spPr>
        <a:xfrm flipH="1" flipV="1">
          <a:off x="2054225" y="7915275"/>
          <a:ext cx="3174" cy="295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0</xdr:colOff>
      <xdr:row>5</xdr:row>
      <xdr:rowOff>103188</xdr:rowOff>
    </xdr:from>
    <xdr:to>
      <xdr:col>6</xdr:col>
      <xdr:colOff>182563</xdr:colOff>
      <xdr:row>5</xdr:row>
      <xdr:rowOff>111125</xdr:rowOff>
    </xdr:to>
    <xdr:cxnSp macro="">
      <xdr:nvCxnSpPr>
        <xdr:cNvPr id="20" name="Straight Arrow Connector 19">
          <a:extLst>
            <a:ext uri="{FF2B5EF4-FFF2-40B4-BE49-F238E27FC236}">
              <a16:creationId xmlns:a16="http://schemas.microsoft.com/office/drawing/2014/main" id="{653019EF-1415-492E-B340-D32FC3990B8B}"/>
            </a:ext>
          </a:extLst>
        </xdr:cNvPr>
        <xdr:cNvCxnSpPr/>
      </xdr:nvCxnSpPr>
      <xdr:spPr>
        <a:xfrm>
          <a:off x="2790825" y="1912938"/>
          <a:ext cx="1125538" cy="7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5</xdr:col>
      <xdr:colOff>111125</xdr:colOff>
      <xdr:row>24</xdr:row>
      <xdr:rowOff>134934</xdr:rowOff>
    </xdr:from>
    <xdr:to>
      <xdr:col>5</xdr:col>
      <xdr:colOff>448358</xdr:colOff>
      <xdr:row>26</xdr:row>
      <xdr:rowOff>93705</xdr:rowOff>
    </xdr:to>
    <xdr:pic>
      <xdr:nvPicPr>
        <xdr:cNvPr id="21" name="Picture 20">
          <a:extLst>
            <a:ext uri="{FF2B5EF4-FFF2-40B4-BE49-F238E27FC236}">
              <a16:creationId xmlns:a16="http://schemas.microsoft.com/office/drawing/2014/main" id="{CABBB621-5DCA-4FDF-BE4F-9BA6EF6160B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06750" y="5630859"/>
          <a:ext cx="337233" cy="339771"/>
        </a:xfrm>
        <a:prstGeom prst="rect">
          <a:avLst/>
        </a:prstGeom>
        <a:noFill/>
        <a:ln>
          <a:noFill/>
        </a:ln>
      </xdr:spPr>
    </xdr:pic>
    <xdr:clientData/>
  </xdr:twoCellAnchor>
  <xdr:twoCellAnchor>
    <xdr:from>
      <xdr:col>13</xdr:col>
      <xdr:colOff>424656</xdr:colOff>
      <xdr:row>8</xdr:row>
      <xdr:rowOff>95250</xdr:rowOff>
    </xdr:from>
    <xdr:to>
      <xdr:col>15</xdr:col>
      <xdr:colOff>250031</xdr:colOff>
      <xdr:row>8</xdr:row>
      <xdr:rowOff>107157</xdr:rowOff>
    </xdr:to>
    <xdr:cxnSp macro="">
      <xdr:nvCxnSpPr>
        <xdr:cNvPr id="22" name="Straight Arrow Connector 21">
          <a:extLst>
            <a:ext uri="{FF2B5EF4-FFF2-40B4-BE49-F238E27FC236}">
              <a16:creationId xmlns:a16="http://schemas.microsoft.com/office/drawing/2014/main" id="{C14E4ACC-91FA-47A5-A495-C01292E3F50F}"/>
            </a:ext>
          </a:extLst>
        </xdr:cNvPr>
        <xdr:cNvCxnSpPr/>
      </xdr:nvCxnSpPr>
      <xdr:spPr>
        <a:xfrm flipH="1">
          <a:off x="7082631" y="2495550"/>
          <a:ext cx="1044575" cy="119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11906</xdr:colOff>
      <xdr:row>8</xdr:row>
      <xdr:rowOff>113507</xdr:rowOff>
    </xdr:from>
    <xdr:to>
      <xdr:col>13</xdr:col>
      <xdr:colOff>123031</xdr:colOff>
      <xdr:row>8</xdr:row>
      <xdr:rowOff>119063</xdr:rowOff>
    </xdr:to>
    <xdr:cxnSp macro="">
      <xdr:nvCxnSpPr>
        <xdr:cNvPr id="23" name="Straight Arrow Connector 22">
          <a:extLst>
            <a:ext uri="{FF2B5EF4-FFF2-40B4-BE49-F238E27FC236}">
              <a16:creationId xmlns:a16="http://schemas.microsoft.com/office/drawing/2014/main" id="{AC287B7C-D868-429E-BE6C-352D4DEFE7E2}"/>
            </a:ext>
          </a:extLst>
        </xdr:cNvPr>
        <xdr:cNvCxnSpPr/>
      </xdr:nvCxnSpPr>
      <xdr:spPr>
        <a:xfrm flipV="1">
          <a:off x="5784056" y="2513807"/>
          <a:ext cx="996950" cy="55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190500</xdr:colOff>
      <xdr:row>15</xdr:row>
      <xdr:rowOff>23812</xdr:rowOff>
    </xdr:from>
    <xdr:to>
      <xdr:col>17</xdr:col>
      <xdr:colOff>119061</xdr:colOff>
      <xdr:row>15</xdr:row>
      <xdr:rowOff>35718</xdr:rowOff>
    </xdr:to>
    <xdr:cxnSp macro="">
      <xdr:nvCxnSpPr>
        <xdr:cNvPr id="24" name="Straight Connector 23">
          <a:extLst>
            <a:ext uri="{FF2B5EF4-FFF2-40B4-BE49-F238E27FC236}">
              <a16:creationId xmlns:a16="http://schemas.microsoft.com/office/drawing/2014/main" id="{7E9ACFDE-A685-0CFB-51BF-A225BC29C09B}"/>
            </a:ext>
          </a:extLst>
        </xdr:cNvPr>
        <xdr:cNvCxnSpPr/>
      </xdr:nvCxnSpPr>
      <xdr:spPr>
        <a:xfrm>
          <a:off x="5105400" y="3805237"/>
          <a:ext cx="3509961" cy="1190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190500</xdr:colOff>
      <xdr:row>13</xdr:row>
      <xdr:rowOff>154780</xdr:rowOff>
    </xdr:from>
    <xdr:to>
      <xdr:col>8</xdr:col>
      <xdr:colOff>202407</xdr:colOff>
      <xdr:row>15</xdr:row>
      <xdr:rowOff>23811</xdr:rowOff>
    </xdr:to>
    <xdr:cxnSp macro="">
      <xdr:nvCxnSpPr>
        <xdr:cNvPr id="25" name="Straight Arrow Connector 24">
          <a:extLst>
            <a:ext uri="{FF2B5EF4-FFF2-40B4-BE49-F238E27FC236}">
              <a16:creationId xmlns:a16="http://schemas.microsoft.com/office/drawing/2014/main" id="{46346DDF-4713-62A4-C33F-1592E3EF2DD9}"/>
            </a:ext>
          </a:extLst>
        </xdr:cNvPr>
        <xdr:cNvCxnSpPr/>
      </xdr:nvCxnSpPr>
      <xdr:spPr>
        <a:xfrm flipH="1" flipV="1">
          <a:off x="5105400" y="3555205"/>
          <a:ext cx="11907" cy="250031"/>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17</xdr:col>
      <xdr:colOff>92867</xdr:colOff>
      <xdr:row>13</xdr:row>
      <xdr:rowOff>176211</xdr:rowOff>
    </xdr:from>
    <xdr:to>
      <xdr:col>17</xdr:col>
      <xdr:colOff>104774</xdr:colOff>
      <xdr:row>15</xdr:row>
      <xdr:rowOff>45242</xdr:rowOff>
    </xdr:to>
    <xdr:cxnSp macro="">
      <xdr:nvCxnSpPr>
        <xdr:cNvPr id="26" name="Straight Arrow Connector 25">
          <a:extLst>
            <a:ext uri="{FF2B5EF4-FFF2-40B4-BE49-F238E27FC236}">
              <a16:creationId xmlns:a16="http://schemas.microsoft.com/office/drawing/2014/main" id="{0C0469D8-3F0F-4343-93D3-013E087C4E39}"/>
            </a:ext>
          </a:extLst>
        </xdr:cNvPr>
        <xdr:cNvCxnSpPr/>
      </xdr:nvCxnSpPr>
      <xdr:spPr>
        <a:xfrm flipH="1" flipV="1">
          <a:off x="8589167" y="3576636"/>
          <a:ext cx="11907" cy="250031"/>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0</xdr:col>
      <xdr:colOff>158750</xdr:colOff>
      <xdr:row>0</xdr:row>
      <xdr:rowOff>103188</xdr:rowOff>
    </xdr:from>
    <xdr:to>
      <xdr:col>1</xdr:col>
      <xdr:colOff>150812</xdr:colOff>
      <xdr:row>2</xdr:row>
      <xdr:rowOff>103187</xdr:rowOff>
    </xdr:to>
    <xdr:pic>
      <xdr:nvPicPr>
        <xdr:cNvPr id="27" name="Picture 26">
          <a:extLst>
            <a:ext uri="{FF2B5EF4-FFF2-40B4-BE49-F238E27FC236}">
              <a16:creationId xmlns:a16="http://schemas.microsoft.com/office/drawing/2014/main" id="{067B58D6-F396-4643-B9C4-3F3CBBCCB37B}"/>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750" y="103188"/>
          <a:ext cx="601662" cy="457199"/>
        </a:xfrm>
        <a:prstGeom prst="rect">
          <a:avLst/>
        </a:prstGeom>
        <a:noFill/>
      </xdr:spPr>
    </xdr:pic>
    <xdr:clientData/>
  </xdr:twoCellAnchor>
  <xdr:twoCellAnchor>
    <xdr:from>
      <xdr:col>7</xdr:col>
      <xdr:colOff>541339</xdr:colOff>
      <xdr:row>27</xdr:row>
      <xdr:rowOff>22225</xdr:rowOff>
    </xdr:from>
    <xdr:to>
      <xdr:col>8</xdr:col>
      <xdr:colOff>247651</xdr:colOff>
      <xdr:row>28</xdr:row>
      <xdr:rowOff>231775</xdr:rowOff>
    </xdr:to>
    <xdr:sp macro="" textlink="">
      <xdr:nvSpPr>
        <xdr:cNvPr id="28" name="Rectangle 27">
          <a:extLst>
            <a:ext uri="{FF2B5EF4-FFF2-40B4-BE49-F238E27FC236}">
              <a16:creationId xmlns:a16="http://schemas.microsoft.com/office/drawing/2014/main" id="{EBE07B47-49B8-4554-8C76-0230502D0F28}"/>
            </a:ext>
          </a:extLst>
        </xdr:cNvPr>
        <xdr:cNvSpPr/>
      </xdr:nvSpPr>
      <xdr:spPr>
        <a:xfrm>
          <a:off x="4846639" y="6089650"/>
          <a:ext cx="315912" cy="3810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575469</xdr:colOff>
      <xdr:row>7</xdr:row>
      <xdr:rowOff>138905</xdr:rowOff>
    </xdr:from>
    <xdr:to>
      <xdr:col>8</xdr:col>
      <xdr:colOff>166687</xdr:colOff>
      <xdr:row>27</xdr:row>
      <xdr:rowOff>55561</xdr:rowOff>
    </xdr:to>
    <xdr:sp macro="" textlink="">
      <xdr:nvSpPr>
        <xdr:cNvPr id="29" name="Rectangle 28">
          <a:extLst>
            <a:ext uri="{FF2B5EF4-FFF2-40B4-BE49-F238E27FC236}">
              <a16:creationId xmlns:a16="http://schemas.microsoft.com/office/drawing/2014/main" id="{89822BD5-C78F-4E5E-B614-AC684B531F7A}"/>
            </a:ext>
          </a:extLst>
        </xdr:cNvPr>
        <xdr:cNvSpPr/>
      </xdr:nvSpPr>
      <xdr:spPr>
        <a:xfrm rot="5400000">
          <a:off x="3098800" y="4140199"/>
          <a:ext cx="3764756" cy="200818"/>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100" b="1">
              <a:solidFill>
                <a:sysClr val="windowText" lastClr="000000"/>
              </a:solidFill>
            </a:rPr>
            <a:t>3'' ɸ GI pipe</a:t>
          </a:r>
        </a:p>
      </xdr:txBody>
    </xdr:sp>
    <xdr:clientData/>
  </xdr:twoCellAnchor>
  <xdr:twoCellAnchor editAs="oneCell">
    <xdr:from>
      <xdr:col>7</xdr:col>
      <xdr:colOff>349968</xdr:colOff>
      <xdr:row>25</xdr:row>
      <xdr:rowOff>4849</xdr:rowOff>
    </xdr:from>
    <xdr:to>
      <xdr:col>7</xdr:col>
      <xdr:colOff>553049</xdr:colOff>
      <xdr:row>26</xdr:row>
      <xdr:rowOff>44618</xdr:rowOff>
    </xdr:to>
    <xdr:pic>
      <xdr:nvPicPr>
        <xdr:cNvPr id="30" name="Picture 29" descr="C:\Users\Qasim com\Desktop\School infrastructure PHED\bib cock 1.jpg">
          <a:extLst>
            <a:ext uri="{FF2B5EF4-FFF2-40B4-BE49-F238E27FC236}">
              <a16:creationId xmlns:a16="http://schemas.microsoft.com/office/drawing/2014/main" id="{4F108971-C2B2-4DBD-917B-131EB904F899}"/>
            </a:ext>
          </a:extLst>
        </xdr:cNvPr>
        <xdr:cNvPicPr/>
      </xdr:nvPicPr>
      <xdr:blipFill>
        <a:blip xmlns:r="http://schemas.openxmlformats.org/officeDocument/2006/relationships" r:embed="rId1"/>
        <a:srcRect/>
        <a:stretch>
          <a:fillRect/>
        </a:stretch>
      </xdr:blipFill>
      <xdr:spPr bwMode="auto">
        <a:xfrm rot="10649279" flipV="1">
          <a:off x="4655268" y="5691274"/>
          <a:ext cx="203081" cy="230269"/>
        </a:xfrm>
        <a:prstGeom prst="rect">
          <a:avLst/>
        </a:prstGeom>
        <a:noFill/>
        <a:ln w="9525">
          <a:noFill/>
          <a:miter lim="800000"/>
          <a:headEnd/>
          <a:tailEnd/>
        </a:ln>
      </xdr:spPr>
    </xdr:pic>
    <xdr:clientData/>
  </xdr:twoCellAnchor>
  <xdr:twoCellAnchor editAs="oneCell">
    <xdr:from>
      <xdr:col>7</xdr:col>
      <xdr:colOff>351556</xdr:colOff>
      <xdr:row>14</xdr:row>
      <xdr:rowOff>133436</xdr:rowOff>
    </xdr:from>
    <xdr:to>
      <xdr:col>7</xdr:col>
      <xdr:colOff>554637</xdr:colOff>
      <xdr:row>15</xdr:row>
      <xdr:rowOff>173204</xdr:rowOff>
    </xdr:to>
    <xdr:pic>
      <xdr:nvPicPr>
        <xdr:cNvPr id="31" name="Picture 30" descr="C:\Users\Qasim com\Desktop\School infrastructure PHED\bib cock 1.jpg">
          <a:extLst>
            <a:ext uri="{FF2B5EF4-FFF2-40B4-BE49-F238E27FC236}">
              <a16:creationId xmlns:a16="http://schemas.microsoft.com/office/drawing/2014/main" id="{6D855698-2D2F-4ED1-ADA8-F9833B8B6867}"/>
            </a:ext>
          </a:extLst>
        </xdr:cNvPr>
        <xdr:cNvPicPr/>
      </xdr:nvPicPr>
      <xdr:blipFill>
        <a:blip xmlns:r="http://schemas.openxmlformats.org/officeDocument/2006/relationships" r:embed="rId1"/>
        <a:srcRect/>
        <a:stretch>
          <a:fillRect/>
        </a:stretch>
      </xdr:blipFill>
      <xdr:spPr bwMode="auto">
        <a:xfrm rot="10649279" flipV="1">
          <a:off x="4656856" y="3724361"/>
          <a:ext cx="203081" cy="230268"/>
        </a:xfrm>
        <a:prstGeom prst="rect">
          <a:avLst/>
        </a:prstGeom>
        <a:noFill/>
        <a:ln w="9525">
          <a:noFill/>
          <a:miter lim="800000"/>
          <a:headEnd/>
          <a:tailEnd/>
        </a:ln>
      </xdr:spPr>
    </xdr:pic>
    <xdr:clientData/>
  </xdr:twoCellAnchor>
  <xdr:twoCellAnchor editAs="oneCell">
    <xdr:from>
      <xdr:col>7</xdr:col>
      <xdr:colOff>330920</xdr:colOff>
      <xdr:row>21</xdr:row>
      <xdr:rowOff>88986</xdr:rowOff>
    </xdr:from>
    <xdr:to>
      <xdr:col>7</xdr:col>
      <xdr:colOff>534001</xdr:colOff>
      <xdr:row>22</xdr:row>
      <xdr:rowOff>128755</xdr:rowOff>
    </xdr:to>
    <xdr:pic>
      <xdr:nvPicPr>
        <xdr:cNvPr id="32" name="Picture 31" descr="C:\Users\Qasim com\Desktop\School infrastructure PHED\bib cock 1.jpg">
          <a:extLst>
            <a:ext uri="{FF2B5EF4-FFF2-40B4-BE49-F238E27FC236}">
              <a16:creationId xmlns:a16="http://schemas.microsoft.com/office/drawing/2014/main" id="{C3E1CF5F-C61E-4CDD-BBB8-AC55A65372EE}"/>
            </a:ext>
          </a:extLst>
        </xdr:cNvPr>
        <xdr:cNvPicPr/>
      </xdr:nvPicPr>
      <xdr:blipFill>
        <a:blip xmlns:r="http://schemas.openxmlformats.org/officeDocument/2006/relationships" r:embed="rId1"/>
        <a:srcRect/>
        <a:stretch>
          <a:fillRect/>
        </a:stretch>
      </xdr:blipFill>
      <xdr:spPr bwMode="auto">
        <a:xfrm rot="10649279" flipV="1">
          <a:off x="4636220" y="5013411"/>
          <a:ext cx="203081" cy="230269"/>
        </a:xfrm>
        <a:prstGeom prst="rect">
          <a:avLst/>
        </a:prstGeom>
        <a:noFill/>
        <a:ln w="9525">
          <a:noFill/>
          <a:miter lim="800000"/>
          <a:headEnd/>
          <a:tailEnd/>
        </a:ln>
      </xdr:spPr>
    </xdr:pic>
    <xdr:clientData/>
  </xdr:twoCellAnchor>
  <xdr:twoCellAnchor editAs="oneCell">
    <xdr:from>
      <xdr:col>7</xdr:col>
      <xdr:colOff>332507</xdr:colOff>
      <xdr:row>17</xdr:row>
      <xdr:rowOff>169949</xdr:rowOff>
    </xdr:from>
    <xdr:to>
      <xdr:col>7</xdr:col>
      <xdr:colOff>535588</xdr:colOff>
      <xdr:row>19</xdr:row>
      <xdr:rowOff>27155</xdr:rowOff>
    </xdr:to>
    <xdr:pic>
      <xdr:nvPicPr>
        <xdr:cNvPr id="33" name="Picture 32" descr="C:\Users\Qasim com\Desktop\School infrastructure PHED\bib cock 1.jpg">
          <a:extLst>
            <a:ext uri="{FF2B5EF4-FFF2-40B4-BE49-F238E27FC236}">
              <a16:creationId xmlns:a16="http://schemas.microsoft.com/office/drawing/2014/main" id="{AC19098E-81A3-4864-B256-F122710B8665}"/>
            </a:ext>
          </a:extLst>
        </xdr:cNvPr>
        <xdr:cNvPicPr/>
      </xdr:nvPicPr>
      <xdr:blipFill>
        <a:blip xmlns:r="http://schemas.openxmlformats.org/officeDocument/2006/relationships" r:embed="rId1"/>
        <a:srcRect/>
        <a:stretch>
          <a:fillRect/>
        </a:stretch>
      </xdr:blipFill>
      <xdr:spPr bwMode="auto">
        <a:xfrm rot="10649279" flipV="1">
          <a:off x="4637807" y="4332374"/>
          <a:ext cx="203081" cy="238206"/>
        </a:xfrm>
        <a:prstGeom prst="rect">
          <a:avLst/>
        </a:prstGeom>
        <a:noFill/>
        <a:ln w="9525">
          <a:noFill/>
          <a:miter lim="800000"/>
          <a:headEnd/>
          <a:tailEnd/>
        </a:ln>
      </xdr:spPr>
    </xdr:pic>
    <xdr:clientData/>
  </xdr:twoCellAnchor>
  <xdr:twoCellAnchor editAs="oneCell">
    <xdr:from>
      <xdr:col>7</xdr:col>
      <xdr:colOff>326155</xdr:colOff>
      <xdr:row>11</xdr:row>
      <xdr:rowOff>115973</xdr:rowOff>
    </xdr:from>
    <xdr:to>
      <xdr:col>7</xdr:col>
      <xdr:colOff>529236</xdr:colOff>
      <xdr:row>12</xdr:row>
      <xdr:rowOff>139867</xdr:rowOff>
    </xdr:to>
    <xdr:pic>
      <xdr:nvPicPr>
        <xdr:cNvPr id="34" name="Picture 33" descr="C:\Users\Qasim com\Desktop\School infrastructure PHED\bib cock 1.jpg">
          <a:extLst>
            <a:ext uri="{FF2B5EF4-FFF2-40B4-BE49-F238E27FC236}">
              <a16:creationId xmlns:a16="http://schemas.microsoft.com/office/drawing/2014/main" id="{2E2FAD4F-BD72-4A51-B777-900F8CB011D8}"/>
            </a:ext>
          </a:extLst>
        </xdr:cNvPr>
        <xdr:cNvPicPr/>
      </xdr:nvPicPr>
      <xdr:blipFill>
        <a:blip xmlns:r="http://schemas.openxmlformats.org/officeDocument/2006/relationships" r:embed="rId1"/>
        <a:srcRect/>
        <a:stretch>
          <a:fillRect/>
        </a:stretch>
      </xdr:blipFill>
      <xdr:spPr bwMode="auto">
        <a:xfrm rot="10649279" flipV="1">
          <a:off x="4631455" y="3116348"/>
          <a:ext cx="203081" cy="223919"/>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11</xdr:col>
      <xdr:colOff>1</xdr:colOff>
      <xdr:row>12</xdr:row>
      <xdr:rowOff>133348</xdr:rowOff>
    </xdr:from>
    <xdr:to>
      <xdr:col>18</xdr:col>
      <xdr:colOff>1</xdr:colOff>
      <xdr:row>12</xdr:row>
      <xdr:rowOff>133349</xdr:rowOff>
    </xdr:to>
    <xdr:sp macro="" textlink="">
      <xdr:nvSpPr>
        <xdr:cNvPr id="2" name="Line 72">
          <a:extLst>
            <a:ext uri="{FF2B5EF4-FFF2-40B4-BE49-F238E27FC236}">
              <a16:creationId xmlns:a16="http://schemas.microsoft.com/office/drawing/2014/main" id="{6536D351-53E9-4345-8FA5-76990A52B135}"/>
            </a:ext>
          </a:extLst>
        </xdr:cNvPr>
        <xdr:cNvSpPr>
          <a:spLocks noChangeShapeType="1"/>
        </xdr:cNvSpPr>
      </xdr:nvSpPr>
      <xdr:spPr bwMode="auto">
        <a:xfrm>
          <a:off x="5991226" y="3257548"/>
          <a:ext cx="2981325" cy="1"/>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12</xdr:row>
      <xdr:rowOff>66675</xdr:rowOff>
    </xdr:from>
    <xdr:to>
      <xdr:col>11</xdr:col>
      <xdr:colOff>171450</xdr:colOff>
      <xdr:row>12</xdr:row>
      <xdr:rowOff>190500</xdr:rowOff>
    </xdr:to>
    <xdr:sp macro="" textlink="">
      <xdr:nvSpPr>
        <xdr:cNvPr id="3" name="Oval 76">
          <a:extLst>
            <a:ext uri="{FF2B5EF4-FFF2-40B4-BE49-F238E27FC236}">
              <a16:creationId xmlns:a16="http://schemas.microsoft.com/office/drawing/2014/main" id="{0EDDD08A-FB77-44E7-887E-5D9859DAAC2E}"/>
            </a:ext>
          </a:extLst>
        </xdr:cNvPr>
        <xdr:cNvSpPr>
          <a:spLocks noChangeArrowheads="1"/>
        </xdr:cNvSpPr>
      </xdr:nvSpPr>
      <xdr:spPr bwMode="auto">
        <a:xfrm>
          <a:off x="6048375" y="3190875"/>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495300</xdr:colOff>
      <xdr:row>12</xdr:row>
      <xdr:rowOff>76200</xdr:rowOff>
    </xdr:from>
    <xdr:to>
      <xdr:col>16</xdr:col>
      <xdr:colOff>0</xdr:colOff>
      <xdr:row>12</xdr:row>
      <xdr:rowOff>200025</xdr:rowOff>
    </xdr:to>
    <xdr:sp macro="" textlink="">
      <xdr:nvSpPr>
        <xdr:cNvPr id="4" name="Oval 76">
          <a:extLst>
            <a:ext uri="{FF2B5EF4-FFF2-40B4-BE49-F238E27FC236}">
              <a16:creationId xmlns:a16="http://schemas.microsoft.com/office/drawing/2014/main" id="{6B57AA9C-2652-42EA-AD02-0D9C7E43E76E}"/>
            </a:ext>
          </a:extLst>
        </xdr:cNvPr>
        <xdr:cNvSpPr>
          <a:spLocks noChangeArrowheads="1"/>
        </xdr:cNvSpPr>
      </xdr:nvSpPr>
      <xdr:spPr bwMode="auto">
        <a:xfrm>
          <a:off x="8410575" y="320040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247650</xdr:colOff>
      <xdr:row>12</xdr:row>
      <xdr:rowOff>82550</xdr:rowOff>
    </xdr:from>
    <xdr:to>
      <xdr:col>13</xdr:col>
      <xdr:colOff>361950</xdr:colOff>
      <xdr:row>12</xdr:row>
      <xdr:rowOff>206375</xdr:rowOff>
    </xdr:to>
    <xdr:sp macro="" textlink="">
      <xdr:nvSpPr>
        <xdr:cNvPr id="5" name="Oval 76">
          <a:extLst>
            <a:ext uri="{FF2B5EF4-FFF2-40B4-BE49-F238E27FC236}">
              <a16:creationId xmlns:a16="http://schemas.microsoft.com/office/drawing/2014/main" id="{E98ADD0F-19CD-4171-8C1D-9F3674000630}"/>
            </a:ext>
          </a:extLst>
        </xdr:cNvPr>
        <xdr:cNvSpPr>
          <a:spLocks noChangeArrowheads="1"/>
        </xdr:cNvSpPr>
      </xdr:nvSpPr>
      <xdr:spPr bwMode="auto">
        <a:xfrm>
          <a:off x="6696075" y="32067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76200</xdr:colOff>
      <xdr:row>12</xdr:row>
      <xdr:rowOff>88900</xdr:rowOff>
    </xdr:from>
    <xdr:to>
      <xdr:col>14</xdr:col>
      <xdr:colOff>190500</xdr:colOff>
      <xdr:row>12</xdr:row>
      <xdr:rowOff>212725</xdr:rowOff>
    </xdr:to>
    <xdr:sp macro="" textlink="">
      <xdr:nvSpPr>
        <xdr:cNvPr id="6" name="Oval 76">
          <a:extLst>
            <a:ext uri="{FF2B5EF4-FFF2-40B4-BE49-F238E27FC236}">
              <a16:creationId xmlns:a16="http://schemas.microsoft.com/office/drawing/2014/main" id="{A6EEF0F7-BE25-4597-B219-0CC037A37573}"/>
            </a:ext>
          </a:extLst>
        </xdr:cNvPr>
        <xdr:cNvSpPr>
          <a:spLocks noChangeArrowheads="1"/>
        </xdr:cNvSpPr>
      </xdr:nvSpPr>
      <xdr:spPr bwMode="auto">
        <a:xfrm>
          <a:off x="7286625" y="321310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14</xdr:col>
      <xdr:colOff>577851</xdr:colOff>
      <xdr:row>12</xdr:row>
      <xdr:rowOff>76200</xdr:rowOff>
    </xdr:from>
    <xdr:to>
      <xdr:col>14</xdr:col>
      <xdr:colOff>666751</xdr:colOff>
      <xdr:row>12</xdr:row>
      <xdr:rowOff>206375</xdr:rowOff>
    </xdr:to>
    <xdr:sp macro="" textlink="">
      <xdr:nvSpPr>
        <xdr:cNvPr id="7" name="Oval 76">
          <a:extLst>
            <a:ext uri="{FF2B5EF4-FFF2-40B4-BE49-F238E27FC236}">
              <a16:creationId xmlns:a16="http://schemas.microsoft.com/office/drawing/2014/main" id="{DD13D339-8C1A-410A-B4B7-F8E65190DB90}"/>
            </a:ext>
          </a:extLst>
        </xdr:cNvPr>
        <xdr:cNvSpPr>
          <a:spLocks noChangeArrowheads="1"/>
        </xdr:cNvSpPr>
      </xdr:nvSpPr>
      <xdr:spPr bwMode="auto">
        <a:xfrm>
          <a:off x="7788276" y="3200400"/>
          <a:ext cx="88900" cy="13017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17</xdr:col>
      <xdr:colOff>31750</xdr:colOff>
      <xdr:row>12</xdr:row>
      <xdr:rowOff>82550</xdr:rowOff>
    </xdr:from>
    <xdr:to>
      <xdr:col>17</xdr:col>
      <xdr:colOff>146050</xdr:colOff>
      <xdr:row>12</xdr:row>
      <xdr:rowOff>206375</xdr:rowOff>
    </xdr:to>
    <xdr:sp macro="" textlink="">
      <xdr:nvSpPr>
        <xdr:cNvPr id="8" name="Oval 76">
          <a:extLst>
            <a:ext uri="{FF2B5EF4-FFF2-40B4-BE49-F238E27FC236}">
              <a16:creationId xmlns:a16="http://schemas.microsoft.com/office/drawing/2014/main" id="{8E772F8C-FED5-4420-A3C0-E9BA22532C63}"/>
            </a:ext>
          </a:extLst>
        </xdr:cNvPr>
        <xdr:cNvSpPr>
          <a:spLocks noChangeArrowheads="1"/>
        </xdr:cNvSpPr>
      </xdr:nvSpPr>
      <xdr:spPr bwMode="auto">
        <a:xfrm>
          <a:off x="8728075" y="320675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82550</xdr:colOff>
      <xdr:row>12</xdr:row>
      <xdr:rowOff>63500</xdr:rowOff>
    </xdr:from>
    <xdr:to>
      <xdr:col>13</xdr:col>
      <xdr:colOff>31750</xdr:colOff>
      <xdr:row>12</xdr:row>
      <xdr:rowOff>187325</xdr:rowOff>
    </xdr:to>
    <xdr:sp macro="" textlink="">
      <xdr:nvSpPr>
        <xdr:cNvPr id="9" name="Oval 76">
          <a:extLst>
            <a:ext uri="{FF2B5EF4-FFF2-40B4-BE49-F238E27FC236}">
              <a16:creationId xmlns:a16="http://schemas.microsoft.com/office/drawing/2014/main" id="{2A868DD2-9D8F-4855-8C79-357B10F8F522}"/>
            </a:ext>
          </a:extLst>
        </xdr:cNvPr>
        <xdr:cNvSpPr>
          <a:spLocks noChangeArrowheads="1"/>
        </xdr:cNvSpPr>
      </xdr:nvSpPr>
      <xdr:spPr bwMode="auto">
        <a:xfrm>
          <a:off x="6369050" y="3187700"/>
          <a:ext cx="111125"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20</xdr:col>
      <xdr:colOff>285750</xdr:colOff>
      <xdr:row>16</xdr:row>
      <xdr:rowOff>95250</xdr:rowOff>
    </xdr:from>
    <xdr:to>
      <xdr:col>20</xdr:col>
      <xdr:colOff>301625</xdr:colOff>
      <xdr:row>18</xdr:row>
      <xdr:rowOff>206375</xdr:rowOff>
    </xdr:to>
    <xdr:cxnSp macro="">
      <xdr:nvCxnSpPr>
        <xdr:cNvPr id="10" name="Straight Arrow Connector 9">
          <a:extLst>
            <a:ext uri="{FF2B5EF4-FFF2-40B4-BE49-F238E27FC236}">
              <a16:creationId xmlns:a16="http://schemas.microsoft.com/office/drawing/2014/main" id="{7BCD4F29-5327-46CE-9361-AB5CA2FA4C77}"/>
            </a:ext>
          </a:extLst>
        </xdr:cNvPr>
        <xdr:cNvCxnSpPr/>
      </xdr:nvCxnSpPr>
      <xdr:spPr>
        <a:xfrm flipV="1">
          <a:off x="10048875" y="4133850"/>
          <a:ext cx="15875" cy="5492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285750</xdr:colOff>
      <xdr:row>13</xdr:row>
      <xdr:rowOff>0</xdr:rowOff>
    </xdr:from>
    <xdr:to>
      <xdr:col>20</xdr:col>
      <xdr:colOff>285750</xdr:colOff>
      <xdr:row>15</xdr:row>
      <xdr:rowOff>119062</xdr:rowOff>
    </xdr:to>
    <xdr:cxnSp macro="">
      <xdr:nvCxnSpPr>
        <xdr:cNvPr id="11" name="Straight Arrow Connector 10">
          <a:extLst>
            <a:ext uri="{FF2B5EF4-FFF2-40B4-BE49-F238E27FC236}">
              <a16:creationId xmlns:a16="http://schemas.microsoft.com/office/drawing/2014/main" id="{9EBD4259-4980-4111-8C5B-AB3A9119540A}"/>
            </a:ext>
          </a:extLst>
        </xdr:cNvPr>
        <xdr:cNvCxnSpPr/>
      </xdr:nvCxnSpPr>
      <xdr:spPr>
        <a:xfrm>
          <a:off x="10048875" y="3381375"/>
          <a:ext cx="0" cy="5572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228600</xdr:colOff>
      <xdr:row>26</xdr:row>
      <xdr:rowOff>107950</xdr:rowOff>
    </xdr:from>
    <xdr:to>
      <xdr:col>19</xdr:col>
      <xdr:colOff>6350</xdr:colOff>
      <xdr:row>26</xdr:row>
      <xdr:rowOff>107950</xdr:rowOff>
    </xdr:to>
    <xdr:cxnSp macro="">
      <xdr:nvCxnSpPr>
        <xdr:cNvPr id="12" name="Straight Arrow Connector 11">
          <a:extLst>
            <a:ext uri="{FF2B5EF4-FFF2-40B4-BE49-F238E27FC236}">
              <a16:creationId xmlns:a16="http://schemas.microsoft.com/office/drawing/2014/main" id="{3FAC000C-C8A1-451A-BC56-4AF2C9F36CD6}"/>
            </a:ext>
          </a:extLst>
        </xdr:cNvPr>
        <xdr:cNvCxnSpPr/>
      </xdr:nvCxnSpPr>
      <xdr:spPr>
        <a:xfrm flipH="1">
          <a:off x="8924925" y="6394450"/>
          <a:ext cx="2349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222250</xdr:colOff>
      <xdr:row>26</xdr:row>
      <xdr:rowOff>101600</xdr:rowOff>
    </xdr:from>
    <xdr:to>
      <xdr:col>13</xdr:col>
      <xdr:colOff>6350</xdr:colOff>
      <xdr:row>26</xdr:row>
      <xdr:rowOff>101600</xdr:rowOff>
    </xdr:to>
    <xdr:cxnSp macro="">
      <xdr:nvCxnSpPr>
        <xdr:cNvPr id="13" name="Straight Arrow Connector 12">
          <a:extLst>
            <a:ext uri="{FF2B5EF4-FFF2-40B4-BE49-F238E27FC236}">
              <a16:creationId xmlns:a16="http://schemas.microsoft.com/office/drawing/2014/main" id="{4A9E4691-2F10-47A9-9E70-665E54A9370D}"/>
            </a:ext>
          </a:extLst>
        </xdr:cNvPr>
        <xdr:cNvCxnSpPr/>
      </xdr:nvCxnSpPr>
      <xdr:spPr>
        <a:xfrm flipH="1">
          <a:off x="6213475" y="6388100"/>
          <a:ext cx="2413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603250</xdr:colOff>
      <xdr:row>26</xdr:row>
      <xdr:rowOff>95250</xdr:rowOff>
    </xdr:from>
    <xdr:to>
      <xdr:col>11</xdr:col>
      <xdr:colOff>101600</xdr:colOff>
      <xdr:row>26</xdr:row>
      <xdr:rowOff>95250</xdr:rowOff>
    </xdr:to>
    <xdr:cxnSp macro="">
      <xdr:nvCxnSpPr>
        <xdr:cNvPr id="14" name="Straight Arrow Connector 13">
          <a:extLst>
            <a:ext uri="{FF2B5EF4-FFF2-40B4-BE49-F238E27FC236}">
              <a16:creationId xmlns:a16="http://schemas.microsoft.com/office/drawing/2014/main" id="{65E0DB77-3BE3-4A34-834C-4E268779B855}"/>
            </a:ext>
          </a:extLst>
        </xdr:cNvPr>
        <xdr:cNvCxnSpPr/>
      </xdr:nvCxnSpPr>
      <xdr:spPr>
        <a:xfrm>
          <a:off x="5832475" y="6381750"/>
          <a:ext cx="2603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6350</xdr:colOff>
      <xdr:row>26</xdr:row>
      <xdr:rowOff>114300</xdr:rowOff>
    </xdr:from>
    <xdr:to>
      <xdr:col>17</xdr:col>
      <xdr:colOff>95250</xdr:colOff>
      <xdr:row>26</xdr:row>
      <xdr:rowOff>114300</xdr:rowOff>
    </xdr:to>
    <xdr:cxnSp macro="">
      <xdr:nvCxnSpPr>
        <xdr:cNvPr id="15" name="Straight Arrow Connector 14">
          <a:extLst>
            <a:ext uri="{FF2B5EF4-FFF2-40B4-BE49-F238E27FC236}">
              <a16:creationId xmlns:a16="http://schemas.microsoft.com/office/drawing/2014/main" id="{FBAE931D-12ED-4FC6-9415-1C88A414E304}"/>
            </a:ext>
          </a:extLst>
        </xdr:cNvPr>
        <xdr:cNvCxnSpPr/>
      </xdr:nvCxnSpPr>
      <xdr:spPr>
        <a:xfrm>
          <a:off x="8531225" y="6400800"/>
          <a:ext cx="2603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474663</xdr:colOff>
      <xdr:row>13</xdr:row>
      <xdr:rowOff>206375</xdr:rowOff>
    </xdr:from>
    <xdr:to>
      <xdr:col>15</xdr:col>
      <xdr:colOff>150814</xdr:colOff>
      <xdr:row>19</xdr:row>
      <xdr:rowOff>3175</xdr:rowOff>
    </xdr:to>
    <xdr:sp macro="" textlink="">
      <xdr:nvSpPr>
        <xdr:cNvPr id="16" name="Rectangle 15">
          <a:extLst>
            <a:ext uri="{FF2B5EF4-FFF2-40B4-BE49-F238E27FC236}">
              <a16:creationId xmlns:a16="http://schemas.microsoft.com/office/drawing/2014/main" id="{3BA93E86-9014-4B48-BEB3-28A294D0C8DE}"/>
            </a:ext>
          </a:extLst>
        </xdr:cNvPr>
        <xdr:cNvSpPr/>
      </xdr:nvSpPr>
      <xdr:spPr>
        <a:xfrm>
          <a:off x="6923088" y="3587750"/>
          <a:ext cx="1143001" cy="1111250"/>
        </a:xfrm>
        <a:prstGeom prst="rect">
          <a:avLst/>
        </a:prstGeom>
        <a:ln w="28575">
          <a:solidFill>
            <a:sysClr val="windowText" lastClr="000000"/>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en-US" sz="900"/>
            <a:t>single leaf steel</a:t>
          </a:r>
          <a:r>
            <a:rPr lang="en-US" sz="900" baseline="0"/>
            <a:t> door (2'x2') 18 gauge M/S Sheet with angle iron frame &amp; locking arrangements</a:t>
          </a:r>
          <a:endParaRPr lang="en-US" sz="900"/>
        </a:p>
      </xdr:txBody>
    </xdr:sp>
    <xdr:clientData/>
  </xdr:twoCellAnchor>
  <xdr:twoCellAnchor editAs="oneCell">
    <xdr:from>
      <xdr:col>21</xdr:col>
      <xdr:colOff>362371</xdr:colOff>
      <xdr:row>0</xdr:row>
      <xdr:rowOff>78327</xdr:rowOff>
    </xdr:from>
    <xdr:to>
      <xdr:col>22</xdr:col>
      <xdr:colOff>336179</xdr:colOff>
      <xdr:row>3</xdr:row>
      <xdr:rowOff>66771</xdr:rowOff>
    </xdr:to>
    <xdr:pic>
      <xdr:nvPicPr>
        <xdr:cNvPr id="17" name="Picture 16">
          <a:extLst>
            <a:ext uri="{FF2B5EF4-FFF2-40B4-BE49-F238E27FC236}">
              <a16:creationId xmlns:a16="http://schemas.microsoft.com/office/drawing/2014/main" id="{5851DC78-D443-48DF-A507-0D79CE0DBE27}"/>
            </a:ext>
          </a:extLst>
        </xdr:cNvPr>
        <xdr:cNvPicPr>
          <a:picLocks noChangeAspect="1"/>
        </xdr:cNvPicPr>
      </xdr:nvPicPr>
      <xdr:blipFill>
        <a:blip xmlns:r="http://schemas.openxmlformats.org/officeDocument/2006/relationships" r:embed="rId1"/>
        <a:stretch>
          <a:fillRect/>
        </a:stretch>
      </xdr:blipFill>
      <xdr:spPr>
        <a:xfrm>
          <a:off x="10735096" y="78327"/>
          <a:ext cx="583408" cy="521844"/>
        </a:xfrm>
        <a:prstGeom prst="rect">
          <a:avLst/>
        </a:prstGeom>
      </xdr:spPr>
    </xdr:pic>
    <xdr:clientData/>
  </xdr:twoCellAnchor>
  <xdr:twoCellAnchor>
    <xdr:from>
      <xdr:col>6</xdr:col>
      <xdr:colOff>152400</xdr:colOff>
      <xdr:row>15</xdr:row>
      <xdr:rowOff>87312</xdr:rowOff>
    </xdr:from>
    <xdr:to>
      <xdr:col>10</xdr:col>
      <xdr:colOff>127000</xdr:colOff>
      <xdr:row>15</xdr:row>
      <xdr:rowOff>88900</xdr:rowOff>
    </xdr:to>
    <xdr:cxnSp macro="">
      <xdr:nvCxnSpPr>
        <xdr:cNvPr id="18" name="Straight Connector 17">
          <a:extLst>
            <a:ext uri="{FF2B5EF4-FFF2-40B4-BE49-F238E27FC236}">
              <a16:creationId xmlns:a16="http://schemas.microsoft.com/office/drawing/2014/main" id="{F73302B7-94C3-4567-8E97-B704E44F6072}"/>
            </a:ext>
          </a:extLst>
        </xdr:cNvPr>
        <xdr:cNvCxnSpPr/>
      </xdr:nvCxnSpPr>
      <xdr:spPr>
        <a:xfrm flipH="1">
          <a:off x="4010025" y="3906837"/>
          <a:ext cx="19462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234950</xdr:colOff>
      <xdr:row>15</xdr:row>
      <xdr:rowOff>88900</xdr:rowOff>
    </xdr:from>
    <xdr:to>
      <xdr:col>6</xdr:col>
      <xdr:colOff>158750</xdr:colOff>
      <xdr:row>21</xdr:row>
      <xdr:rowOff>196850</xdr:rowOff>
    </xdr:to>
    <xdr:cxnSp macro="">
      <xdr:nvCxnSpPr>
        <xdr:cNvPr id="19" name="Straight Connector 18">
          <a:extLst>
            <a:ext uri="{FF2B5EF4-FFF2-40B4-BE49-F238E27FC236}">
              <a16:creationId xmlns:a16="http://schemas.microsoft.com/office/drawing/2014/main" id="{3BA6E290-D2AD-4FDC-B44D-E4536DB32297}"/>
            </a:ext>
          </a:extLst>
        </xdr:cNvPr>
        <xdr:cNvCxnSpPr/>
      </xdr:nvCxnSpPr>
      <xdr:spPr>
        <a:xfrm flipH="1">
          <a:off x="3482975" y="3908425"/>
          <a:ext cx="533400" cy="14319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1150937</xdr:colOff>
      <xdr:row>21</xdr:row>
      <xdr:rowOff>404812</xdr:rowOff>
    </xdr:from>
    <xdr:to>
      <xdr:col>10</xdr:col>
      <xdr:colOff>166688</xdr:colOff>
      <xdr:row>22</xdr:row>
      <xdr:rowOff>7937</xdr:rowOff>
    </xdr:to>
    <xdr:cxnSp macro="">
      <xdr:nvCxnSpPr>
        <xdr:cNvPr id="20" name="Straight Connector 19">
          <a:extLst>
            <a:ext uri="{FF2B5EF4-FFF2-40B4-BE49-F238E27FC236}">
              <a16:creationId xmlns:a16="http://schemas.microsoft.com/office/drawing/2014/main" id="{DB0FBB56-78AB-43BD-A973-21FAE63050AB}"/>
            </a:ext>
          </a:extLst>
        </xdr:cNvPr>
        <xdr:cNvCxnSpPr/>
      </xdr:nvCxnSpPr>
      <xdr:spPr>
        <a:xfrm flipH="1">
          <a:off x="3179762" y="5548312"/>
          <a:ext cx="2806701"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1158875</xdr:colOff>
      <xdr:row>21</xdr:row>
      <xdr:rowOff>412748</xdr:rowOff>
    </xdr:from>
    <xdr:to>
      <xdr:col>4</xdr:col>
      <xdr:colOff>1158875</xdr:colOff>
      <xdr:row>23</xdr:row>
      <xdr:rowOff>-1</xdr:rowOff>
    </xdr:to>
    <xdr:cxnSp macro="">
      <xdr:nvCxnSpPr>
        <xdr:cNvPr id="21" name="Straight Connector 20">
          <a:extLst>
            <a:ext uri="{FF2B5EF4-FFF2-40B4-BE49-F238E27FC236}">
              <a16:creationId xmlns:a16="http://schemas.microsoft.com/office/drawing/2014/main" id="{6AB2E7E4-B42F-425F-B77C-544EBA5D8783}"/>
            </a:ext>
          </a:extLst>
        </xdr:cNvPr>
        <xdr:cNvCxnSpPr/>
      </xdr:nvCxnSpPr>
      <xdr:spPr>
        <a:xfrm flipV="1">
          <a:off x="3187700" y="5556248"/>
          <a:ext cx="0" cy="1492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220661</xdr:colOff>
      <xdr:row>21</xdr:row>
      <xdr:rowOff>182562</xdr:rowOff>
    </xdr:from>
    <xdr:to>
      <xdr:col>11</xdr:col>
      <xdr:colOff>7937</xdr:colOff>
      <xdr:row>21</xdr:row>
      <xdr:rowOff>203199</xdr:rowOff>
    </xdr:to>
    <xdr:cxnSp macro="">
      <xdr:nvCxnSpPr>
        <xdr:cNvPr id="22" name="Straight Connector 21">
          <a:extLst>
            <a:ext uri="{FF2B5EF4-FFF2-40B4-BE49-F238E27FC236}">
              <a16:creationId xmlns:a16="http://schemas.microsoft.com/office/drawing/2014/main" id="{8494F60B-BDE9-4F03-BB10-89D53E8E4C05}"/>
            </a:ext>
          </a:extLst>
        </xdr:cNvPr>
        <xdr:cNvCxnSpPr/>
      </xdr:nvCxnSpPr>
      <xdr:spPr>
        <a:xfrm flipV="1">
          <a:off x="3468686" y="5326062"/>
          <a:ext cx="2530476" cy="206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513811</xdr:colOff>
      <xdr:row>14</xdr:row>
      <xdr:rowOff>159387</xdr:rowOff>
    </xdr:from>
    <xdr:to>
      <xdr:col>9</xdr:col>
      <xdr:colOff>67039</xdr:colOff>
      <xdr:row>21</xdr:row>
      <xdr:rowOff>409350</xdr:rowOff>
    </xdr:to>
    <xdr:sp macro="" textlink="">
      <xdr:nvSpPr>
        <xdr:cNvPr id="23" name="Rectangle 22">
          <a:extLst>
            <a:ext uri="{FF2B5EF4-FFF2-40B4-BE49-F238E27FC236}">
              <a16:creationId xmlns:a16="http://schemas.microsoft.com/office/drawing/2014/main" id="{259ABA5F-3581-4E78-9D30-7F81C4E2D592}"/>
            </a:ext>
          </a:extLst>
        </xdr:cNvPr>
        <xdr:cNvSpPr/>
      </xdr:nvSpPr>
      <xdr:spPr>
        <a:xfrm rot="5400000">
          <a:off x="4775543" y="4574930"/>
          <a:ext cx="1793013" cy="162828"/>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200">
              <a:solidFill>
                <a:sysClr val="windowText" lastClr="000000"/>
              </a:solidFill>
            </a:rPr>
            <a:t>3'' dia G.I pipe</a:t>
          </a:r>
        </a:p>
      </xdr:txBody>
    </xdr:sp>
    <xdr:clientData/>
  </xdr:twoCellAnchor>
  <xdr:twoCellAnchor>
    <xdr:from>
      <xdr:col>8</xdr:col>
      <xdr:colOff>476250</xdr:colOff>
      <xdr:row>14</xdr:row>
      <xdr:rowOff>114300</xdr:rowOff>
    </xdr:from>
    <xdr:to>
      <xdr:col>9</xdr:col>
      <xdr:colOff>114300</xdr:colOff>
      <xdr:row>15</xdr:row>
      <xdr:rowOff>101600</xdr:rowOff>
    </xdr:to>
    <xdr:sp macro="" textlink="">
      <xdr:nvSpPr>
        <xdr:cNvPr id="24" name="Rectangle 23">
          <a:extLst>
            <a:ext uri="{FF2B5EF4-FFF2-40B4-BE49-F238E27FC236}">
              <a16:creationId xmlns:a16="http://schemas.microsoft.com/office/drawing/2014/main" id="{87D740F6-6074-4EFB-BC55-555A4692C8E7}"/>
            </a:ext>
          </a:extLst>
        </xdr:cNvPr>
        <xdr:cNvSpPr/>
      </xdr:nvSpPr>
      <xdr:spPr>
        <a:xfrm>
          <a:off x="5553075" y="3714750"/>
          <a:ext cx="247650" cy="2063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296168</xdr:colOff>
      <xdr:row>16</xdr:row>
      <xdr:rowOff>40382</xdr:rowOff>
    </xdr:from>
    <xdr:to>
      <xdr:col>8</xdr:col>
      <xdr:colOff>500837</xdr:colOff>
      <xdr:row>17</xdr:row>
      <xdr:rowOff>37287</xdr:rowOff>
    </xdr:to>
    <xdr:pic>
      <xdr:nvPicPr>
        <xdr:cNvPr id="25" name="Picture 24" descr="C:\Users\Qasim com\Desktop\School infrastructure PHED\bib cock 1.jpg">
          <a:extLst>
            <a:ext uri="{FF2B5EF4-FFF2-40B4-BE49-F238E27FC236}">
              <a16:creationId xmlns:a16="http://schemas.microsoft.com/office/drawing/2014/main" id="{E6ECACAA-6181-41E4-8343-7BE5728142D2}"/>
            </a:ext>
          </a:extLst>
        </xdr:cNvPr>
        <xdr:cNvPicPr/>
      </xdr:nvPicPr>
      <xdr:blipFill>
        <a:blip xmlns:r="http://schemas.openxmlformats.org/officeDocument/2006/relationships" r:embed="rId2"/>
        <a:srcRect/>
        <a:stretch>
          <a:fillRect/>
        </a:stretch>
      </xdr:blipFill>
      <xdr:spPr bwMode="auto">
        <a:xfrm rot="10800000" flipV="1">
          <a:off x="5372993" y="4078982"/>
          <a:ext cx="204669" cy="215980"/>
        </a:xfrm>
        <a:prstGeom prst="rect">
          <a:avLst/>
        </a:prstGeom>
        <a:noFill/>
        <a:ln w="9525">
          <a:noFill/>
          <a:miter lim="800000"/>
          <a:headEnd/>
          <a:tailEnd/>
        </a:ln>
      </xdr:spPr>
    </xdr:pic>
    <xdr:clientData/>
  </xdr:twoCellAnchor>
  <xdr:twoCellAnchor>
    <xdr:from>
      <xdr:col>10</xdr:col>
      <xdr:colOff>70643</xdr:colOff>
      <xdr:row>11</xdr:row>
      <xdr:rowOff>37307</xdr:rowOff>
    </xdr:from>
    <xdr:to>
      <xdr:col>11</xdr:col>
      <xdr:colOff>0</xdr:colOff>
      <xdr:row>18</xdr:row>
      <xdr:rowOff>796</xdr:rowOff>
    </xdr:to>
    <xdr:sp macro="" textlink="">
      <xdr:nvSpPr>
        <xdr:cNvPr id="26" name="Rectangle 25">
          <a:extLst>
            <a:ext uri="{FF2B5EF4-FFF2-40B4-BE49-F238E27FC236}">
              <a16:creationId xmlns:a16="http://schemas.microsoft.com/office/drawing/2014/main" id="{3FA63074-2FCB-4FDA-81B8-1F3588BD6EB2}"/>
            </a:ext>
          </a:extLst>
        </xdr:cNvPr>
        <xdr:cNvSpPr/>
      </xdr:nvSpPr>
      <xdr:spPr>
        <a:xfrm>
          <a:off x="5899943" y="2971007"/>
          <a:ext cx="91282" cy="1506539"/>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10</xdr:col>
      <xdr:colOff>69850</xdr:colOff>
      <xdr:row>11</xdr:row>
      <xdr:rowOff>31751</xdr:rowOff>
    </xdr:from>
    <xdr:to>
      <xdr:col>11</xdr:col>
      <xdr:colOff>142874</xdr:colOff>
      <xdr:row>11</xdr:row>
      <xdr:rowOff>127003</xdr:rowOff>
    </xdr:to>
    <xdr:sp macro="" textlink="">
      <xdr:nvSpPr>
        <xdr:cNvPr id="27" name="Rectangle 26">
          <a:extLst>
            <a:ext uri="{FF2B5EF4-FFF2-40B4-BE49-F238E27FC236}">
              <a16:creationId xmlns:a16="http://schemas.microsoft.com/office/drawing/2014/main" id="{AF0840CA-F326-41B3-8C85-ED795C152D0C}"/>
            </a:ext>
          </a:extLst>
        </xdr:cNvPr>
        <xdr:cNvSpPr/>
      </xdr:nvSpPr>
      <xdr:spPr>
        <a:xfrm rot="5400000">
          <a:off x="5968999" y="2895602"/>
          <a:ext cx="95252" cy="234949"/>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9</xdr:col>
      <xdr:colOff>7937</xdr:colOff>
      <xdr:row>13</xdr:row>
      <xdr:rowOff>133350</xdr:rowOff>
    </xdr:from>
    <xdr:to>
      <xdr:col>10</xdr:col>
      <xdr:colOff>125412</xdr:colOff>
      <xdr:row>13</xdr:row>
      <xdr:rowOff>134937</xdr:rowOff>
    </xdr:to>
    <xdr:cxnSp macro="">
      <xdr:nvCxnSpPr>
        <xdr:cNvPr id="28" name="Straight Arrow Connector 27">
          <a:extLst>
            <a:ext uri="{FF2B5EF4-FFF2-40B4-BE49-F238E27FC236}">
              <a16:creationId xmlns:a16="http://schemas.microsoft.com/office/drawing/2014/main" id="{7E5395C7-A3E1-405A-83D9-1DFFD47B7A7E}"/>
            </a:ext>
          </a:extLst>
        </xdr:cNvPr>
        <xdr:cNvCxnSpPr/>
      </xdr:nvCxnSpPr>
      <xdr:spPr>
        <a:xfrm flipH="1">
          <a:off x="5694362" y="3514725"/>
          <a:ext cx="260350" cy="15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14</xdr:row>
      <xdr:rowOff>12700</xdr:rowOff>
    </xdr:from>
    <xdr:to>
      <xdr:col>10</xdr:col>
      <xdr:colOff>63500</xdr:colOff>
      <xdr:row>14</xdr:row>
      <xdr:rowOff>152400</xdr:rowOff>
    </xdr:to>
    <xdr:sp macro="" textlink="">
      <xdr:nvSpPr>
        <xdr:cNvPr id="29" name="Rectangle 28">
          <a:extLst>
            <a:ext uri="{FF2B5EF4-FFF2-40B4-BE49-F238E27FC236}">
              <a16:creationId xmlns:a16="http://schemas.microsoft.com/office/drawing/2014/main" id="{B6759A4D-99D8-4635-987C-DD13A44327CC}"/>
            </a:ext>
          </a:extLst>
        </xdr:cNvPr>
        <xdr:cNvSpPr/>
      </xdr:nvSpPr>
      <xdr:spPr>
        <a:xfrm>
          <a:off x="5829300" y="3613150"/>
          <a:ext cx="63500" cy="1397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101601</xdr:colOff>
      <xdr:row>14</xdr:row>
      <xdr:rowOff>57151</xdr:rowOff>
    </xdr:from>
    <xdr:to>
      <xdr:col>10</xdr:col>
      <xdr:colOff>25401</xdr:colOff>
      <xdr:row>14</xdr:row>
      <xdr:rowOff>102870</xdr:rowOff>
    </xdr:to>
    <xdr:sp macro="" textlink="">
      <xdr:nvSpPr>
        <xdr:cNvPr id="30" name="Rectangle 29">
          <a:extLst>
            <a:ext uri="{FF2B5EF4-FFF2-40B4-BE49-F238E27FC236}">
              <a16:creationId xmlns:a16="http://schemas.microsoft.com/office/drawing/2014/main" id="{3FE0909C-FC32-4C9E-8ED5-99A99E27015B}"/>
            </a:ext>
          </a:extLst>
        </xdr:cNvPr>
        <xdr:cNvSpPr/>
      </xdr:nvSpPr>
      <xdr:spPr>
        <a:xfrm rot="16200000">
          <a:off x="5798504" y="3647123"/>
          <a:ext cx="45719" cy="66675"/>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1150937</xdr:colOff>
      <xdr:row>22</xdr:row>
      <xdr:rowOff>150812</xdr:rowOff>
    </xdr:from>
    <xdr:to>
      <xdr:col>10</xdr:col>
      <xdr:colOff>166687</xdr:colOff>
      <xdr:row>23</xdr:row>
      <xdr:rowOff>0</xdr:rowOff>
    </xdr:to>
    <xdr:cxnSp macro="">
      <xdr:nvCxnSpPr>
        <xdr:cNvPr id="31" name="Straight Connector 30">
          <a:extLst>
            <a:ext uri="{FF2B5EF4-FFF2-40B4-BE49-F238E27FC236}">
              <a16:creationId xmlns:a16="http://schemas.microsoft.com/office/drawing/2014/main" id="{F7908254-3922-470D-82EF-76DCE37717C0}"/>
            </a:ext>
          </a:extLst>
        </xdr:cNvPr>
        <xdr:cNvCxnSpPr/>
      </xdr:nvCxnSpPr>
      <xdr:spPr>
        <a:xfrm flipH="1">
          <a:off x="3179762" y="5703887"/>
          <a:ext cx="28162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488950</xdr:colOff>
      <xdr:row>6</xdr:row>
      <xdr:rowOff>139700</xdr:rowOff>
    </xdr:from>
    <xdr:to>
      <xdr:col>6</xdr:col>
      <xdr:colOff>508000</xdr:colOff>
      <xdr:row>9</xdr:row>
      <xdr:rowOff>146050</xdr:rowOff>
    </xdr:to>
    <xdr:cxnSp macro="">
      <xdr:nvCxnSpPr>
        <xdr:cNvPr id="32" name="Straight Arrow Connector 31">
          <a:extLst>
            <a:ext uri="{FF2B5EF4-FFF2-40B4-BE49-F238E27FC236}">
              <a16:creationId xmlns:a16="http://schemas.microsoft.com/office/drawing/2014/main" id="{6243CD93-B92A-475D-91D3-7F7F5AFF9AE9}"/>
            </a:ext>
          </a:extLst>
        </xdr:cNvPr>
        <xdr:cNvCxnSpPr/>
      </xdr:nvCxnSpPr>
      <xdr:spPr>
        <a:xfrm flipH="1" flipV="1">
          <a:off x="1098550" y="2139950"/>
          <a:ext cx="3267075" cy="5588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xdr:col>
      <xdr:colOff>15021</xdr:colOff>
      <xdr:row>8</xdr:row>
      <xdr:rowOff>108313</xdr:rowOff>
    </xdr:from>
    <xdr:to>
      <xdr:col>4</xdr:col>
      <xdr:colOff>192209</xdr:colOff>
      <xdr:row>11</xdr:row>
      <xdr:rowOff>124630</xdr:rowOff>
    </xdr:to>
    <xdr:pic>
      <xdr:nvPicPr>
        <xdr:cNvPr id="33" name="Picture 32" descr="A close-up of a sword&#10;&#10;Description automatically generated with low confidence">
          <a:extLst>
            <a:ext uri="{FF2B5EF4-FFF2-40B4-BE49-F238E27FC236}">
              <a16:creationId xmlns:a16="http://schemas.microsoft.com/office/drawing/2014/main" id="{BA52F0B9-BE21-598D-3F25-62A6502F014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1443502" flipV="1">
          <a:off x="1234221" y="2470513"/>
          <a:ext cx="986813" cy="587817"/>
        </a:xfrm>
        <a:prstGeom prst="rect">
          <a:avLst/>
        </a:prstGeom>
        <a:noFill/>
        <a:ln>
          <a:noFill/>
        </a:ln>
      </xdr:spPr>
    </xdr:pic>
    <xdr:clientData/>
  </xdr:twoCellAnchor>
  <xdr:twoCellAnchor>
    <xdr:from>
      <xdr:col>21</xdr:col>
      <xdr:colOff>263525</xdr:colOff>
      <xdr:row>19</xdr:row>
      <xdr:rowOff>0</xdr:rowOff>
    </xdr:from>
    <xdr:to>
      <xdr:col>21</xdr:col>
      <xdr:colOff>269875</xdr:colOff>
      <xdr:row>23</xdr:row>
      <xdr:rowOff>160337</xdr:rowOff>
    </xdr:to>
    <xdr:cxnSp macro="">
      <xdr:nvCxnSpPr>
        <xdr:cNvPr id="34" name="Straight Arrow Connector 33">
          <a:extLst>
            <a:ext uri="{FF2B5EF4-FFF2-40B4-BE49-F238E27FC236}">
              <a16:creationId xmlns:a16="http://schemas.microsoft.com/office/drawing/2014/main" id="{A0F93AAD-207B-4199-89C9-916CCC17A047}"/>
            </a:ext>
          </a:extLst>
        </xdr:cNvPr>
        <xdr:cNvCxnSpPr/>
      </xdr:nvCxnSpPr>
      <xdr:spPr>
        <a:xfrm flipV="1">
          <a:off x="10636250" y="4695825"/>
          <a:ext cx="6350" cy="11699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269875</xdr:colOff>
      <xdr:row>13</xdr:row>
      <xdr:rowOff>1587</xdr:rowOff>
    </xdr:from>
    <xdr:to>
      <xdr:col>21</xdr:col>
      <xdr:colOff>271462</xdr:colOff>
      <xdr:row>18</xdr:row>
      <xdr:rowOff>79375</xdr:rowOff>
    </xdr:to>
    <xdr:cxnSp macro="">
      <xdr:nvCxnSpPr>
        <xdr:cNvPr id="35" name="Straight Arrow Connector 34">
          <a:extLst>
            <a:ext uri="{FF2B5EF4-FFF2-40B4-BE49-F238E27FC236}">
              <a16:creationId xmlns:a16="http://schemas.microsoft.com/office/drawing/2014/main" id="{1F4E959A-B0E5-4173-84ED-9B67618D4E26}"/>
            </a:ext>
          </a:extLst>
        </xdr:cNvPr>
        <xdr:cNvCxnSpPr/>
      </xdr:nvCxnSpPr>
      <xdr:spPr>
        <a:xfrm flipH="1">
          <a:off x="10642600" y="3382962"/>
          <a:ext cx="1587" cy="11731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1155700</xdr:colOff>
      <xdr:row>14</xdr:row>
      <xdr:rowOff>150812</xdr:rowOff>
    </xdr:from>
    <xdr:to>
      <xdr:col>6</xdr:col>
      <xdr:colOff>23812</xdr:colOff>
      <xdr:row>22</xdr:row>
      <xdr:rowOff>6350</xdr:rowOff>
    </xdr:to>
    <xdr:cxnSp macro="">
      <xdr:nvCxnSpPr>
        <xdr:cNvPr id="36" name="Straight Connector 35">
          <a:extLst>
            <a:ext uri="{FF2B5EF4-FFF2-40B4-BE49-F238E27FC236}">
              <a16:creationId xmlns:a16="http://schemas.microsoft.com/office/drawing/2014/main" id="{9D708A0B-F76B-4229-BCE5-3DC0B1C7287B}"/>
            </a:ext>
          </a:extLst>
        </xdr:cNvPr>
        <xdr:cNvCxnSpPr/>
      </xdr:nvCxnSpPr>
      <xdr:spPr>
        <a:xfrm flipH="1">
          <a:off x="3184525" y="3751262"/>
          <a:ext cx="696912" cy="180816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23812</xdr:colOff>
      <xdr:row>14</xdr:row>
      <xdr:rowOff>134145</xdr:rowOff>
    </xdr:from>
    <xdr:to>
      <xdr:col>10</xdr:col>
      <xdr:colOff>70643</xdr:colOff>
      <xdr:row>14</xdr:row>
      <xdr:rowOff>158750</xdr:rowOff>
    </xdr:to>
    <xdr:cxnSp macro="">
      <xdr:nvCxnSpPr>
        <xdr:cNvPr id="37" name="Straight Connector 36">
          <a:extLst>
            <a:ext uri="{FF2B5EF4-FFF2-40B4-BE49-F238E27FC236}">
              <a16:creationId xmlns:a16="http://schemas.microsoft.com/office/drawing/2014/main" id="{FEEBF37F-E9D5-4C5B-BC32-EB0ABC3C31D5}"/>
            </a:ext>
          </a:extLst>
        </xdr:cNvPr>
        <xdr:cNvCxnSpPr>
          <a:stCxn id="26" idx="1"/>
        </xdr:cNvCxnSpPr>
      </xdr:nvCxnSpPr>
      <xdr:spPr>
        <a:xfrm flipH="1">
          <a:off x="3881437" y="3734595"/>
          <a:ext cx="2018506" cy="246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166689</xdr:colOff>
      <xdr:row>12</xdr:row>
      <xdr:rowOff>69843</xdr:rowOff>
    </xdr:from>
    <xdr:to>
      <xdr:col>15</xdr:col>
      <xdr:colOff>255589</xdr:colOff>
      <xdr:row>12</xdr:row>
      <xdr:rowOff>200018</xdr:rowOff>
    </xdr:to>
    <xdr:sp macro="" textlink="">
      <xdr:nvSpPr>
        <xdr:cNvPr id="38" name="Oval 76">
          <a:extLst>
            <a:ext uri="{FF2B5EF4-FFF2-40B4-BE49-F238E27FC236}">
              <a16:creationId xmlns:a16="http://schemas.microsoft.com/office/drawing/2014/main" id="{29793F2D-AC81-41E4-8693-D70386505C20}"/>
            </a:ext>
          </a:extLst>
        </xdr:cNvPr>
        <xdr:cNvSpPr>
          <a:spLocks noChangeArrowheads="1"/>
        </xdr:cNvSpPr>
      </xdr:nvSpPr>
      <xdr:spPr bwMode="auto">
        <a:xfrm>
          <a:off x="8081964" y="3194043"/>
          <a:ext cx="88900" cy="13017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584200</xdr:colOff>
      <xdr:row>12</xdr:row>
      <xdr:rowOff>76200</xdr:rowOff>
    </xdr:from>
    <xdr:to>
      <xdr:col>13</xdr:col>
      <xdr:colOff>698500</xdr:colOff>
      <xdr:row>12</xdr:row>
      <xdr:rowOff>200025</xdr:rowOff>
    </xdr:to>
    <xdr:sp macro="" textlink="">
      <xdr:nvSpPr>
        <xdr:cNvPr id="39" name="Oval 76">
          <a:extLst>
            <a:ext uri="{FF2B5EF4-FFF2-40B4-BE49-F238E27FC236}">
              <a16:creationId xmlns:a16="http://schemas.microsoft.com/office/drawing/2014/main" id="{AE471E75-BA38-4D80-8869-695DCD1A53F5}"/>
            </a:ext>
          </a:extLst>
        </xdr:cNvPr>
        <xdr:cNvSpPr>
          <a:spLocks noChangeArrowheads="1"/>
        </xdr:cNvSpPr>
      </xdr:nvSpPr>
      <xdr:spPr bwMode="auto">
        <a:xfrm>
          <a:off x="7032625" y="3200400"/>
          <a:ext cx="114300" cy="123825"/>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392712</xdr:colOff>
      <xdr:row>21</xdr:row>
      <xdr:rowOff>300183</xdr:rowOff>
    </xdr:from>
    <xdr:to>
      <xdr:col>2</xdr:col>
      <xdr:colOff>575966</xdr:colOff>
      <xdr:row>22</xdr:row>
      <xdr:rowOff>58910</xdr:rowOff>
    </xdr:to>
    <xdr:sp macro="" textlink="">
      <xdr:nvSpPr>
        <xdr:cNvPr id="40" name="Oval 39">
          <a:extLst>
            <a:ext uri="{FF2B5EF4-FFF2-40B4-BE49-F238E27FC236}">
              <a16:creationId xmlns:a16="http://schemas.microsoft.com/office/drawing/2014/main" id="{38373BD8-6AE7-46DF-87BD-58AB2EEF5881}"/>
            </a:ext>
          </a:extLst>
        </xdr:cNvPr>
        <xdr:cNvSpPr/>
      </xdr:nvSpPr>
      <xdr:spPr>
        <a:xfrm rot="20683756">
          <a:off x="1611912" y="5443683"/>
          <a:ext cx="183254" cy="168302"/>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1</xdr:col>
      <xdr:colOff>180251</xdr:colOff>
      <xdr:row>21</xdr:row>
      <xdr:rowOff>280167</xdr:rowOff>
    </xdr:from>
    <xdr:to>
      <xdr:col>1</xdr:col>
      <xdr:colOff>371474</xdr:colOff>
      <xdr:row>22</xdr:row>
      <xdr:rowOff>23813</xdr:rowOff>
    </xdr:to>
    <xdr:sp macro="" textlink="">
      <xdr:nvSpPr>
        <xdr:cNvPr id="41" name="Oval 40">
          <a:extLst>
            <a:ext uri="{FF2B5EF4-FFF2-40B4-BE49-F238E27FC236}">
              <a16:creationId xmlns:a16="http://schemas.microsoft.com/office/drawing/2014/main" id="{EE7E3912-5E00-4028-9BEC-4FA8F4015649}"/>
            </a:ext>
          </a:extLst>
        </xdr:cNvPr>
        <xdr:cNvSpPr/>
      </xdr:nvSpPr>
      <xdr:spPr>
        <a:xfrm>
          <a:off x="789851" y="5423667"/>
          <a:ext cx="191223" cy="153221"/>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1</xdr:col>
      <xdr:colOff>389801</xdr:colOff>
      <xdr:row>21</xdr:row>
      <xdr:rowOff>299216</xdr:rowOff>
    </xdr:from>
    <xdr:to>
      <xdr:col>1</xdr:col>
      <xdr:colOff>582612</xdr:colOff>
      <xdr:row>22</xdr:row>
      <xdr:rowOff>42862</xdr:rowOff>
    </xdr:to>
    <xdr:sp macro="" textlink="">
      <xdr:nvSpPr>
        <xdr:cNvPr id="42" name="Oval 41">
          <a:extLst>
            <a:ext uri="{FF2B5EF4-FFF2-40B4-BE49-F238E27FC236}">
              <a16:creationId xmlns:a16="http://schemas.microsoft.com/office/drawing/2014/main" id="{3013A7CA-6E67-4699-8E76-6ED2164B78E3}"/>
            </a:ext>
          </a:extLst>
        </xdr:cNvPr>
        <xdr:cNvSpPr/>
      </xdr:nvSpPr>
      <xdr:spPr>
        <a:xfrm>
          <a:off x="999401" y="5442716"/>
          <a:ext cx="192811" cy="153221"/>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1</xdr:col>
      <xdr:colOff>605701</xdr:colOff>
      <xdr:row>21</xdr:row>
      <xdr:rowOff>284929</xdr:rowOff>
    </xdr:from>
    <xdr:to>
      <xdr:col>2</xdr:col>
      <xdr:colOff>187325</xdr:colOff>
      <xdr:row>22</xdr:row>
      <xdr:rowOff>28575</xdr:rowOff>
    </xdr:to>
    <xdr:sp macro="" textlink="">
      <xdr:nvSpPr>
        <xdr:cNvPr id="43" name="Oval 42">
          <a:extLst>
            <a:ext uri="{FF2B5EF4-FFF2-40B4-BE49-F238E27FC236}">
              <a16:creationId xmlns:a16="http://schemas.microsoft.com/office/drawing/2014/main" id="{67FF1EB9-43D4-458B-A037-CDE177EA76E8}"/>
            </a:ext>
          </a:extLst>
        </xdr:cNvPr>
        <xdr:cNvSpPr/>
      </xdr:nvSpPr>
      <xdr:spPr>
        <a:xfrm>
          <a:off x="1215301" y="5428429"/>
          <a:ext cx="191224" cy="153221"/>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2</xdr:col>
      <xdr:colOff>194539</xdr:colOff>
      <xdr:row>21</xdr:row>
      <xdr:rowOff>294454</xdr:rowOff>
    </xdr:from>
    <xdr:to>
      <xdr:col>2</xdr:col>
      <xdr:colOff>387350</xdr:colOff>
      <xdr:row>22</xdr:row>
      <xdr:rowOff>38100</xdr:rowOff>
    </xdr:to>
    <xdr:sp macro="" textlink="">
      <xdr:nvSpPr>
        <xdr:cNvPr id="44" name="Oval 43">
          <a:extLst>
            <a:ext uri="{FF2B5EF4-FFF2-40B4-BE49-F238E27FC236}">
              <a16:creationId xmlns:a16="http://schemas.microsoft.com/office/drawing/2014/main" id="{80E221E3-2ED8-4244-B7DC-D6EFE42B08AF}"/>
            </a:ext>
          </a:extLst>
        </xdr:cNvPr>
        <xdr:cNvSpPr/>
      </xdr:nvSpPr>
      <xdr:spPr>
        <a:xfrm>
          <a:off x="1413739" y="5437954"/>
          <a:ext cx="192811" cy="153221"/>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2</xdr:col>
      <xdr:colOff>278411</xdr:colOff>
      <xdr:row>23</xdr:row>
      <xdr:rowOff>58883</xdr:rowOff>
    </xdr:from>
    <xdr:to>
      <xdr:col>2</xdr:col>
      <xdr:colOff>461665</xdr:colOff>
      <xdr:row>24</xdr:row>
      <xdr:rowOff>63673</xdr:rowOff>
    </xdr:to>
    <xdr:sp macro="" textlink="">
      <xdr:nvSpPr>
        <xdr:cNvPr id="45" name="Oval 44">
          <a:extLst>
            <a:ext uri="{FF2B5EF4-FFF2-40B4-BE49-F238E27FC236}">
              <a16:creationId xmlns:a16="http://schemas.microsoft.com/office/drawing/2014/main" id="{23EB587F-F4AE-4BE9-A345-8A23B88101A3}"/>
            </a:ext>
          </a:extLst>
        </xdr:cNvPr>
        <xdr:cNvSpPr/>
      </xdr:nvSpPr>
      <xdr:spPr>
        <a:xfrm rot="20683756">
          <a:off x="1497611" y="5764358"/>
          <a:ext cx="183254" cy="166715"/>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2</xdr:col>
      <xdr:colOff>89499</xdr:colOff>
      <xdr:row>23</xdr:row>
      <xdr:rowOff>52533</xdr:rowOff>
    </xdr:from>
    <xdr:to>
      <xdr:col>2</xdr:col>
      <xdr:colOff>272753</xdr:colOff>
      <xdr:row>24</xdr:row>
      <xdr:rowOff>57323</xdr:rowOff>
    </xdr:to>
    <xdr:sp macro="" textlink="">
      <xdr:nvSpPr>
        <xdr:cNvPr id="46" name="Oval 45">
          <a:extLst>
            <a:ext uri="{FF2B5EF4-FFF2-40B4-BE49-F238E27FC236}">
              <a16:creationId xmlns:a16="http://schemas.microsoft.com/office/drawing/2014/main" id="{4FCE1DF4-AECD-457F-93FE-93A5DBE429FD}"/>
            </a:ext>
          </a:extLst>
        </xdr:cNvPr>
        <xdr:cNvSpPr/>
      </xdr:nvSpPr>
      <xdr:spPr>
        <a:xfrm rot="20683756">
          <a:off x="1308699" y="5758008"/>
          <a:ext cx="183254" cy="166715"/>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1</xdr:col>
      <xdr:colOff>519713</xdr:colOff>
      <xdr:row>23</xdr:row>
      <xdr:rowOff>46180</xdr:rowOff>
    </xdr:from>
    <xdr:to>
      <xdr:col>2</xdr:col>
      <xdr:colOff>91780</xdr:colOff>
      <xdr:row>24</xdr:row>
      <xdr:rowOff>50970</xdr:rowOff>
    </xdr:to>
    <xdr:sp macro="" textlink="">
      <xdr:nvSpPr>
        <xdr:cNvPr id="47" name="Oval 46">
          <a:extLst>
            <a:ext uri="{FF2B5EF4-FFF2-40B4-BE49-F238E27FC236}">
              <a16:creationId xmlns:a16="http://schemas.microsoft.com/office/drawing/2014/main" id="{0AB41E95-2B4F-4D8F-B01A-2DAB52123C6A}"/>
            </a:ext>
          </a:extLst>
        </xdr:cNvPr>
        <xdr:cNvSpPr/>
      </xdr:nvSpPr>
      <xdr:spPr>
        <a:xfrm rot="20683756">
          <a:off x="1129313" y="5751655"/>
          <a:ext cx="181667" cy="166715"/>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1</xdr:col>
      <xdr:colOff>346674</xdr:colOff>
      <xdr:row>23</xdr:row>
      <xdr:rowOff>39831</xdr:rowOff>
    </xdr:from>
    <xdr:to>
      <xdr:col>1</xdr:col>
      <xdr:colOff>529928</xdr:colOff>
      <xdr:row>24</xdr:row>
      <xdr:rowOff>44621</xdr:rowOff>
    </xdr:to>
    <xdr:sp macro="" textlink="">
      <xdr:nvSpPr>
        <xdr:cNvPr id="48" name="Oval 47">
          <a:extLst>
            <a:ext uri="{FF2B5EF4-FFF2-40B4-BE49-F238E27FC236}">
              <a16:creationId xmlns:a16="http://schemas.microsoft.com/office/drawing/2014/main" id="{F9984A5A-03B0-4292-BC45-05A95E9149EA}"/>
            </a:ext>
          </a:extLst>
        </xdr:cNvPr>
        <xdr:cNvSpPr/>
      </xdr:nvSpPr>
      <xdr:spPr>
        <a:xfrm rot="20683756">
          <a:off x="956274" y="5745306"/>
          <a:ext cx="183254" cy="166715"/>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1</xdr:col>
      <xdr:colOff>181573</xdr:colOff>
      <xdr:row>23</xdr:row>
      <xdr:rowOff>41421</xdr:rowOff>
    </xdr:from>
    <xdr:to>
      <xdr:col>1</xdr:col>
      <xdr:colOff>364827</xdr:colOff>
      <xdr:row>24</xdr:row>
      <xdr:rowOff>46211</xdr:rowOff>
    </xdr:to>
    <xdr:sp macro="" textlink="">
      <xdr:nvSpPr>
        <xdr:cNvPr id="49" name="Oval 48">
          <a:extLst>
            <a:ext uri="{FF2B5EF4-FFF2-40B4-BE49-F238E27FC236}">
              <a16:creationId xmlns:a16="http://schemas.microsoft.com/office/drawing/2014/main" id="{B5244DA0-0809-46B6-856F-A80CAAB5F06A}"/>
            </a:ext>
          </a:extLst>
        </xdr:cNvPr>
        <xdr:cNvSpPr/>
      </xdr:nvSpPr>
      <xdr:spPr>
        <a:xfrm rot="20683756">
          <a:off x="791173" y="5746896"/>
          <a:ext cx="183254" cy="166715"/>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2</xdr:col>
      <xdr:colOff>438749</xdr:colOff>
      <xdr:row>23</xdr:row>
      <xdr:rowOff>68408</xdr:rowOff>
    </xdr:from>
    <xdr:to>
      <xdr:col>3</xdr:col>
      <xdr:colOff>10815</xdr:colOff>
      <xdr:row>24</xdr:row>
      <xdr:rowOff>73198</xdr:rowOff>
    </xdr:to>
    <xdr:sp macro="" textlink="">
      <xdr:nvSpPr>
        <xdr:cNvPr id="50" name="Oval 49">
          <a:extLst>
            <a:ext uri="{FF2B5EF4-FFF2-40B4-BE49-F238E27FC236}">
              <a16:creationId xmlns:a16="http://schemas.microsoft.com/office/drawing/2014/main" id="{01F9555E-4594-4C98-94F8-4C88CC923CAE}"/>
            </a:ext>
          </a:extLst>
        </xdr:cNvPr>
        <xdr:cNvSpPr/>
      </xdr:nvSpPr>
      <xdr:spPr>
        <a:xfrm rot="20683756">
          <a:off x="1657949" y="5773883"/>
          <a:ext cx="181666" cy="166715"/>
        </a:xfrm>
        <a:prstGeom prst="ellipse">
          <a:avLst/>
        </a:prstGeom>
        <a:solidFill>
          <a:srgbClr val="FFC000"/>
        </a:solidFill>
        <a:ln w="31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solidFill>
              <a:schemeClr val="accent6">
                <a:lumMod val="40000"/>
                <a:lumOff val="60000"/>
              </a:schemeClr>
            </a:solidFill>
          </a:endParaRPr>
        </a:p>
      </xdr:txBody>
    </xdr:sp>
    <xdr:clientData/>
  </xdr:twoCellAnchor>
  <xdr:twoCellAnchor>
    <xdr:from>
      <xdr:col>1</xdr:col>
      <xdr:colOff>334961</xdr:colOff>
      <xdr:row>22</xdr:row>
      <xdr:rowOff>57151</xdr:rowOff>
    </xdr:from>
    <xdr:to>
      <xdr:col>1</xdr:col>
      <xdr:colOff>430212</xdr:colOff>
      <xdr:row>22</xdr:row>
      <xdr:rowOff>128587</xdr:rowOff>
    </xdr:to>
    <xdr:sp macro="" textlink="">
      <xdr:nvSpPr>
        <xdr:cNvPr id="51" name="Oval 50">
          <a:extLst>
            <a:ext uri="{FF2B5EF4-FFF2-40B4-BE49-F238E27FC236}">
              <a16:creationId xmlns:a16="http://schemas.microsoft.com/office/drawing/2014/main" id="{F6589A6F-D98B-4B2F-B976-2392AB230B7F}"/>
            </a:ext>
          </a:extLst>
        </xdr:cNvPr>
        <xdr:cNvSpPr/>
      </xdr:nvSpPr>
      <xdr:spPr>
        <a:xfrm>
          <a:off x="944561" y="5610226"/>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233361</xdr:colOff>
      <xdr:row>22</xdr:row>
      <xdr:rowOff>122238</xdr:rowOff>
    </xdr:from>
    <xdr:to>
      <xdr:col>1</xdr:col>
      <xdr:colOff>328612</xdr:colOff>
      <xdr:row>23</xdr:row>
      <xdr:rowOff>34924</xdr:rowOff>
    </xdr:to>
    <xdr:sp macro="" textlink="">
      <xdr:nvSpPr>
        <xdr:cNvPr id="52" name="Oval 51">
          <a:extLst>
            <a:ext uri="{FF2B5EF4-FFF2-40B4-BE49-F238E27FC236}">
              <a16:creationId xmlns:a16="http://schemas.microsoft.com/office/drawing/2014/main" id="{93EB647C-5195-4765-85F4-A8C4421ED9A6}"/>
            </a:ext>
          </a:extLst>
        </xdr:cNvPr>
        <xdr:cNvSpPr/>
      </xdr:nvSpPr>
      <xdr:spPr>
        <a:xfrm>
          <a:off x="842961" y="5675313"/>
          <a:ext cx="95251"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123824</xdr:colOff>
      <xdr:row>22</xdr:row>
      <xdr:rowOff>84139</xdr:rowOff>
    </xdr:from>
    <xdr:to>
      <xdr:col>1</xdr:col>
      <xdr:colOff>219075</xdr:colOff>
      <xdr:row>22</xdr:row>
      <xdr:rowOff>155575</xdr:rowOff>
    </xdr:to>
    <xdr:sp macro="" textlink="">
      <xdr:nvSpPr>
        <xdr:cNvPr id="53" name="Oval 52">
          <a:extLst>
            <a:ext uri="{FF2B5EF4-FFF2-40B4-BE49-F238E27FC236}">
              <a16:creationId xmlns:a16="http://schemas.microsoft.com/office/drawing/2014/main" id="{B07C74F7-DA52-4FC0-B019-5B5DCFE8EBE3}"/>
            </a:ext>
          </a:extLst>
        </xdr:cNvPr>
        <xdr:cNvSpPr/>
      </xdr:nvSpPr>
      <xdr:spPr>
        <a:xfrm>
          <a:off x="733424" y="5637214"/>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180974</xdr:colOff>
      <xdr:row>22</xdr:row>
      <xdr:rowOff>22226</xdr:rowOff>
    </xdr:from>
    <xdr:to>
      <xdr:col>1</xdr:col>
      <xdr:colOff>276225</xdr:colOff>
      <xdr:row>22</xdr:row>
      <xdr:rowOff>93662</xdr:rowOff>
    </xdr:to>
    <xdr:sp macro="" textlink="">
      <xdr:nvSpPr>
        <xdr:cNvPr id="54" name="Oval 53">
          <a:extLst>
            <a:ext uri="{FF2B5EF4-FFF2-40B4-BE49-F238E27FC236}">
              <a16:creationId xmlns:a16="http://schemas.microsoft.com/office/drawing/2014/main" id="{86C25783-687E-49C9-AB2C-37674ED42574}"/>
            </a:ext>
          </a:extLst>
        </xdr:cNvPr>
        <xdr:cNvSpPr/>
      </xdr:nvSpPr>
      <xdr:spPr>
        <a:xfrm>
          <a:off x="790574" y="5575301"/>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87312</xdr:colOff>
      <xdr:row>22</xdr:row>
      <xdr:rowOff>55563</xdr:rowOff>
    </xdr:from>
    <xdr:to>
      <xdr:col>2</xdr:col>
      <xdr:colOff>182563</xdr:colOff>
      <xdr:row>22</xdr:row>
      <xdr:rowOff>126999</xdr:rowOff>
    </xdr:to>
    <xdr:sp macro="" textlink="">
      <xdr:nvSpPr>
        <xdr:cNvPr id="55" name="Oval 54">
          <a:extLst>
            <a:ext uri="{FF2B5EF4-FFF2-40B4-BE49-F238E27FC236}">
              <a16:creationId xmlns:a16="http://schemas.microsoft.com/office/drawing/2014/main" id="{9B18C507-BB60-470E-8B21-D79961317772}"/>
            </a:ext>
          </a:extLst>
        </xdr:cNvPr>
        <xdr:cNvSpPr/>
      </xdr:nvSpPr>
      <xdr:spPr>
        <a:xfrm>
          <a:off x="1306512" y="5608638"/>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279400</xdr:colOff>
      <xdr:row>22</xdr:row>
      <xdr:rowOff>80964</xdr:rowOff>
    </xdr:from>
    <xdr:to>
      <xdr:col>2</xdr:col>
      <xdr:colOff>374651</xdr:colOff>
      <xdr:row>22</xdr:row>
      <xdr:rowOff>152400</xdr:rowOff>
    </xdr:to>
    <xdr:sp macro="" textlink="">
      <xdr:nvSpPr>
        <xdr:cNvPr id="56" name="Oval 55">
          <a:extLst>
            <a:ext uri="{FF2B5EF4-FFF2-40B4-BE49-F238E27FC236}">
              <a16:creationId xmlns:a16="http://schemas.microsoft.com/office/drawing/2014/main" id="{D9AF140A-95EB-4802-A4E7-8EC2D129B8D4}"/>
            </a:ext>
          </a:extLst>
        </xdr:cNvPr>
        <xdr:cNvSpPr/>
      </xdr:nvSpPr>
      <xdr:spPr>
        <a:xfrm>
          <a:off x="1498600" y="5634039"/>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460375</xdr:colOff>
      <xdr:row>22</xdr:row>
      <xdr:rowOff>134938</xdr:rowOff>
    </xdr:from>
    <xdr:to>
      <xdr:col>1</xdr:col>
      <xdr:colOff>555626</xdr:colOff>
      <xdr:row>23</xdr:row>
      <xdr:rowOff>47624</xdr:rowOff>
    </xdr:to>
    <xdr:sp macro="" textlink="">
      <xdr:nvSpPr>
        <xdr:cNvPr id="57" name="Oval 56">
          <a:extLst>
            <a:ext uri="{FF2B5EF4-FFF2-40B4-BE49-F238E27FC236}">
              <a16:creationId xmlns:a16="http://schemas.microsoft.com/office/drawing/2014/main" id="{6BC21787-D191-4491-9952-6AA7B8302568}"/>
            </a:ext>
          </a:extLst>
        </xdr:cNvPr>
        <xdr:cNvSpPr/>
      </xdr:nvSpPr>
      <xdr:spPr>
        <a:xfrm>
          <a:off x="1069975" y="5688013"/>
          <a:ext cx="95251"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581025</xdr:colOff>
      <xdr:row>22</xdr:row>
      <xdr:rowOff>41275</xdr:rowOff>
    </xdr:from>
    <xdr:to>
      <xdr:col>2</xdr:col>
      <xdr:colOff>65089</xdr:colOff>
      <xdr:row>22</xdr:row>
      <xdr:rowOff>112711</xdr:rowOff>
    </xdr:to>
    <xdr:sp macro="" textlink="">
      <xdr:nvSpPr>
        <xdr:cNvPr id="58" name="Oval 57">
          <a:extLst>
            <a:ext uri="{FF2B5EF4-FFF2-40B4-BE49-F238E27FC236}">
              <a16:creationId xmlns:a16="http://schemas.microsoft.com/office/drawing/2014/main" id="{BEFABDE4-587C-41FD-B8FB-B589D1176075}"/>
            </a:ext>
          </a:extLst>
        </xdr:cNvPr>
        <xdr:cNvSpPr/>
      </xdr:nvSpPr>
      <xdr:spPr>
        <a:xfrm>
          <a:off x="1190625" y="5594350"/>
          <a:ext cx="93664"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11113</xdr:colOff>
      <xdr:row>22</xdr:row>
      <xdr:rowOff>130175</xdr:rowOff>
    </xdr:from>
    <xdr:to>
      <xdr:col>2</xdr:col>
      <xdr:colOff>106364</xdr:colOff>
      <xdr:row>23</xdr:row>
      <xdr:rowOff>42861</xdr:rowOff>
    </xdr:to>
    <xdr:sp macro="" textlink="">
      <xdr:nvSpPr>
        <xdr:cNvPr id="59" name="Oval 58">
          <a:extLst>
            <a:ext uri="{FF2B5EF4-FFF2-40B4-BE49-F238E27FC236}">
              <a16:creationId xmlns:a16="http://schemas.microsoft.com/office/drawing/2014/main" id="{DDAD2A0F-CB81-4A3C-A56F-F151DC68FC7E}"/>
            </a:ext>
          </a:extLst>
        </xdr:cNvPr>
        <xdr:cNvSpPr/>
      </xdr:nvSpPr>
      <xdr:spPr>
        <a:xfrm>
          <a:off x="1230313" y="5683250"/>
          <a:ext cx="95251"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139701</xdr:colOff>
      <xdr:row>22</xdr:row>
      <xdr:rowOff>12700</xdr:rowOff>
    </xdr:from>
    <xdr:to>
      <xdr:col>2</xdr:col>
      <xdr:colOff>234952</xdr:colOff>
      <xdr:row>22</xdr:row>
      <xdr:rowOff>84136</xdr:rowOff>
    </xdr:to>
    <xdr:sp macro="" textlink="">
      <xdr:nvSpPr>
        <xdr:cNvPr id="60" name="Oval 59">
          <a:extLst>
            <a:ext uri="{FF2B5EF4-FFF2-40B4-BE49-F238E27FC236}">
              <a16:creationId xmlns:a16="http://schemas.microsoft.com/office/drawing/2014/main" id="{670C4AD4-B460-4D5A-BEB7-29190E0F567A}"/>
            </a:ext>
          </a:extLst>
        </xdr:cNvPr>
        <xdr:cNvSpPr/>
      </xdr:nvSpPr>
      <xdr:spPr>
        <a:xfrm>
          <a:off x="1358901" y="5565775"/>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180976</xdr:colOff>
      <xdr:row>22</xdr:row>
      <xdr:rowOff>133350</xdr:rowOff>
    </xdr:from>
    <xdr:to>
      <xdr:col>2</xdr:col>
      <xdr:colOff>276227</xdr:colOff>
      <xdr:row>23</xdr:row>
      <xdr:rowOff>46036</xdr:rowOff>
    </xdr:to>
    <xdr:sp macro="" textlink="">
      <xdr:nvSpPr>
        <xdr:cNvPr id="61" name="Oval 60">
          <a:extLst>
            <a:ext uri="{FF2B5EF4-FFF2-40B4-BE49-F238E27FC236}">
              <a16:creationId xmlns:a16="http://schemas.microsoft.com/office/drawing/2014/main" id="{7930375E-4977-47D1-B1D9-F4DC21F4D328}"/>
            </a:ext>
          </a:extLst>
        </xdr:cNvPr>
        <xdr:cNvSpPr/>
      </xdr:nvSpPr>
      <xdr:spPr>
        <a:xfrm>
          <a:off x="1400176" y="5686425"/>
          <a:ext cx="95251"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484188</xdr:colOff>
      <xdr:row>22</xdr:row>
      <xdr:rowOff>134937</xdr:rowOff>
    </xdr:from>
    <xdr:to>
      <xdr:col>2</xdr:col>
      <xdr:colOff>579439</xdr:colOff>
      <xdr:row>23</xdr:row>
      <xdr:rowOff>47623</xdr:rowOff>
    </xdr:to>
    <xdr:sp macro="" textlink="">
      <xdr:nvSpPr>
        <xdr:cNvPr id="62" name="Oval 61">
          <a:extLst>
            <a:ext uri="{FF2B5EF4-FFF2-40B4-BE49-F238E27FC236}">
              <a16:creationId xmlns:a16="http://schemas.microsoft.com/office/drawing/2014/main" id="{7746E9FD-AA63-4971-98DC-1F91602812CF}"/>
            </a:ext>
          </a:extLst>
        </xdr:cNvPr>
        <xdr:cNvSpPr/>
      </xdr:nvSpPr>
      <xdr:spPr>
        <a:xfrm>
          <a:off x="1703388" y="5688012"/>
          <a:ext cx="95251"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509588</xdr:colOff>
      <xdr:row>22</xdr:row>
      <xdr:rowOff>41275</xdr:rowOff>
    </xdr:from>
    <xdr:to>
      <xdr:col>2</xdr:col>
      <xdr:colOff>604839</xdr:colOff>
      <xdr:row>22</xdr:row>
      <xdr:rowOff>112711</xdr:rowOff>
    </xdr:to>
    <xdr:sp macro="" textlink="">
      <xdr:nvSpPr>
        <xdr:cNvPr id="63" name="Oval 62">
          <a:extLst>
            <a:ext uri="{FF2B5EF4-FFF2-40B4-BE49-F238E27FC236}">
              <a16:creationId xmlns:a16="http://schemas.microsoft.com/office/drawing/2014/main" id="{E66D6E55-A68F-4B34-B0EF-66A89BAB2F3F}"/>
            </a:ext>
          </a:extLst>
        </xdr:cNvPr>
        <xdr:cNvSpPr/>
      </xdr:nvSpPr>
      <xdr:spPr>
        <a:xfrm>
          <a:off x="1728788" y="5594350"/>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485774</xdr:colOff>
      <xdr:row>22</xdr:row>
      <xdr:rowOff>49212</xdr:rowOff>
    </xdr:from>
    <xdr:to>
      <xdr:col>1</xdr:col>
      <xdr:colOff>581025</xdr:colOff>
      <xdr:row>22</xdr:row>
      <xdr:rowOff>120648</xdr:rowOff>
    </xdr:to>
    <xdr:sp macro="" textlink="">
      <xdr:nvSpPr>
        <xdr:cNvPr id="64" name="Oval 63">
          <a:extLst>
            <a:ext uri="{FF2B5EF4-FFF2-40B4-BE49-F238E27FC236}">
              <a16:creationId xmlns:a16="http://schemas.microsoft.com/office/drawing/2014/main" id="{5D67CD31-06AF-4B61-BB3C-19AAAD4D9E69}"/>
            </a:ext>
          </a:extLst>
        </xdr:cNvPr>
        <xdr:cNvSpPr/>
      </xdr:nvSpPr>
      <xdr:spPr>
        <a:xfrm>
          <a:off x="1095374" y="5602287"/>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336549</xdr:colOff>
      <xdr:row>22</xdr:row>
      <xdr:rowOff>138112</xdr:rowOff>
    </xdr:from>
    <xdr:to>
      <xdr:col>1</xdr:col>
      <xdr:colOff>431800</xdr:colOff>
      <xdr:row>23</xdr:row>
      <xdr:rowOff>50798</xdr:rowOff>
    </xdr:to>
    <xdr:sp macro="" textlink="">
      <xdr:nvSpPr>
        <xdr:cNvPr id="65" name="Oval 64">
          <a:extLst>
            <a:ext uri="{FF2B5EF4-FFF2-40B4-BE49-F238E27FC236}">
              <a16:creationId xmlns:a16="http://schemas.microsoft.com/office/drawing/2014/main" id="{0828BAE1-70BB-4ED7-9748-1862A2EE6EE4}"/>
            </a:ext>
          </a:extLst>
        </xdr:cNvPr>
        <xdr:cNvSpPr/>
      </xdr:nvSpPr>
      <xdr:spPr>
        <a:xfrm>
          <a:off x="946149" y="5691187"/>
          <a:ext cx="95251"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361950</xdr:colOff>
      <xdr:row>22</xdr:row>
      <xdr:rowOff>131762</xdr:rowOff>
    </xdr:from>
    <xdr:to>
      <xdr:col>2</xdr:col>
      <xdr:colOff>457201</xdr:colOff>
      <xdr:row>23</xdr:row>
      <xdr:rowOff>44448</xdr:rowOff>
    </xdr:to>
    <xdr:sp macro="" textlink="">
      <xdr:nvSpPr>
        <xdr:cNvPr id="66" name="Oval 65">
          <a:extLst>
            <a:ext uri="{FF2B5EF4-FFF2-40B4-BE49-F238E27FC236}">
              <a16:creationId xmlns:a16="http://schemas.microsoft.com/office/drawing/2014/main" id="{EE1E421F-B964-437C-BB81-347F53994390}"/>
            </a:ext>
          </a:extLst>
        </xdr:cNvPr>
        <xdr:cNvSpPr/>
      </xdr:nvSpPr>
      <xdr:spPr>
        <a:xfrm>
          <a:off x="1581150" y="5684837"/>
          <a:ext cx="95251"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506412</xdr:colOff>
      <xdr:row>24</xdr:row>
      <xdr:rowOff>109537</xdr:rowOff>
    </xdr:from>
    <xdr:to>
      <xdr:col>2</xdr:col>
      <xdr:colOff>601663</xdr:colOff>
      <xdr:row>24</xdr:row>
      <xdr:rowOff>180973</xdr:rowOff>
    </xdr:to>
    <xdr:sp macro="" textlink="">
      <xdr:nvSpPr>
        <xdr:cNvPr id="67" name="Oval 66">
          <a:extLst>
            <a:ext uri="{FF2B5EF4-FFF2-40B4-BE49-F238E27FC236}">
              <a16:creationId xmlns:a16="http://schemas.microsoft.com/office/drawing/2014/main" id="{CE60293D-F927-47E4-900F-5B2D3E448972}"/>
            </a:ext>
          </a:extLst>
        </xdr:cNvPr>
        <xdr:cNvSpPr/>
      </xdr:nvSpPr>
      <xdr:spPr>
        <a:xfrm>
          <a:off x="1725612" y="5976937"/>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152400</xdr:colOff>
      <xdr:row>24</xdr:row>
      <xdr:rowOff>73025</xdr:rowOff>
    </xdr:from>
    <xdr:to>
      <xdr:col>1</xdr:col>
      <xdr:colOff>247651</xdr:colOff>
      <xdr:row>24</xdr:row>
      <xdr:rowOff>144461</xdr:rowOff>
    </xdr:to>
    <xdr:sp macro="" textlink="">
      <xdr:nvSpPr>
        <xdr:cNvPr id="68" name="Oval 67">
          <a:extLst>
            <a:ext uri="{FF2B5EF4-FFF2-40B4-BE49-F238E27FC236}">
              <a16:creationId xmlns:a16="http://schemas.microsoft.com/office/drawing/2014/main" id="{8DBC45FF-64F0-43B5-9570-B3315C2BCCBE}"/>
            </a:ext>
          </a:extLst>
        </xdr:cNvPr>
        <xdr:cNvSpPr/>
      </xdr:nvSpPr>
      <xdr:spPr>
        <a:xfrm>
          <a:off x="762000" y="5940425"/>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296862</xdr:colOff>
      <xdr:row>24</xdr:row>
      <xdr:rowOff>82550</xdr:rowOff>
    </xdr:from>
    <xdr:to>
      <xdr:col>1</xdr:col>
      <xdr:colOff>392113</xdr:colOff>
      <xdr:row>24</xdr:row>
      <xdr:rowOff>153986</xdr:rowOff>
    </xdr:to>
    <xdr:sp macro="" textlink="">
      <xdr:nvSpPr>
        <xdr:cNvPr id="69" name="Oval 68">
          <a:extLst>
            <a:ext uri="{FF2B5EF4-FFF2-40B4-BE49-F238E27FC236}">
              <a16:creationId xmlns:a16="http://schemas.microsoft.com/office/drawing/2014/main" id="{C7B12398-BCD7-4501-8B24-DCA577789F07}"/>
            </a:ext>
          </a:extLst>
        </xdr:cNvPr>
        <xdr:cNvSpPr/>
      </xdr:nvSpPr>
      <xdr:spPr>
        <a:xfrm>
          <a:off x="906462" y="5949950"/>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425450</xdr:colOff>
      <xdr:row>24</xdr:row>
      <xdr:rowOff>92075</xdr:rowOff>
    </xdr:from>
    <xdr:to>
      <xdr:col>1</xdr:col>
      <xdr:colOff>520701</xdr:colOff>
      <xdr:row>24</xdr:row>
      <xdr:rowOff>163511</xdr:rowOff>
    </xdr:to>
    <xdr:sp macro="" textlink="">
      <xdr:nvSpPr>
        <xdr:cNvPr id="70" name="Oval 69">
          <a:extLst>
            <a:ext uri="{FF2B5EF4-FFF2-40B4-BE49-F238E27FC236}">
              <a16:creationId xmlns:a16="http://schemas.microsoft.com/office/drawing/2014/main" id="{D7CA6AD1-A397-4C88-8C56-6438E64B4BE1}"/>
            </a:ext>
          </a:extLst>
        </xdr:cNvPr>
        <xdr:cNvSpPr/>
      </xdr:nvSpPr>
      <xdr:spPr>
        <a:xfrm>
          <a:off x="1035050" y="5959475"/>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585788</xdr:colOff>
      <xdr:row>24</xdr:row>
      <xdr:rowOff>61913</xdr:rowOff>
    </xdr:from>
    <xdr:to>
      <xdr:col>2</xdr:col>
      <xdr:colOff>69852</xdr:colOff>
      <xdr:row>24</xdr:row>
      <xdr:rowOff>133349</xdr:rowOff>
    </xdr:to>
    <xdr:sp macro="" textlink="">
      <xdr:nvSpPr>
        <xdr:cNvPr id="71" name="Oval 70">
          <a:extLst>
            <a:ext uri="{FF2B5EF4-FFF2-40B4-BE49-F238E27FC236}">
              <a16:creationId xmlns:a16="http://schemas.microsoft.com/office/drawing/2014/main" id="{4906EB83-B8D8-4E66-AFFF-C424D2E391CE}"/>
            </a:ext>
          </a:extLst>
        </xdr:cNvPr>
        <xdr:cNvSpPr/>
      </xdr:nvSpPr>
      <xdr:spPr>
        <a:xfrm>
          <a:off x="1195388" y="5929313"/>
          <a:ext cx="93664"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222250</xdr:colOff>
      <xdr:row>24</xdr:row>
      <xdr:rowOff>134938</xdr:rowOff>
    </xdr:from>
    <xdr:to>
      <xdr:col>1</xdr:col>
      <xdr:colOff>317501</xdr:colOff>
      <xdr:row>24</xdr:row>
      <xdr:rowOff>206374</xdr:rowOff>
    </xdr:to>
    <xdr:sp macro="" textlink="">
      <xdr:nvSpPr>
        <xdr:cNvPr id="72" name="Oval 71">
          <a:extLst>
            <a:ext uri="{FF2B5EF4-FFF2-40B4-BE49-F238E27FC236}">
              <a16:creationId xmlns:a16="http://schemas.microsoft.com/office/drawing/2014/main" id="{EDDE3DBD-CF6F-473A-BED3-7AA2873A1E75}"/>
            </a:ext>
          </a:extLst>
        </xdr:cNvPr>
        <xdr:cNvSpPr/>
      </xdr:nvSpPr>
      <xdr:spPr>
        <a:xfrm>
          <a:off x="831850" y="6002338"/>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112712</xdr:colOff>
      <xdr:row>24</xdr:row>
      <xdr:rowOff>96838</xdr:rowOff>
    </xdr:from>
    <xdr:to>
      <xdr:col>2</xdr:col>
      <xdr:colOff>207963</xdr:colOff>
      <xdr:row>24</xdr:row>
      <xdr:rowOff>168274</xdr:rowOff>
    </xdr:to>
    <xdr:sp macro="" textlink="">
      <xdr:nvSpPr>
        <xdr:cNvPr id="73" name="Oval 72">
          <a:extLst>
            <a:ext uri="{FF2B5EF4-FFF2-40B4-BE49-F238E27FC236}">
              <a16:creationId xmlns:a16="http://schemas.microsoft.com/office/drawing/2014/main" id="{88776426-1F6B-41CF-92A5-212B47F15611}"/>
            </a:ext>
          </a:extLst>
        </xdr:cNvPr>
        <xdr:cNvSpPr/>
      </xdr:nvSpPr>
      <xdr:spPr>
        <a:xfrm>
          <a:off x="1331912" y="5964238"/>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257175</xdr:colOff>
      <xdr:row>24</xdr:row>
      <xdr:rowOff>82550</xdr:rowOff>
    </xdr:from>
    <xdr:to>
      <xdr:col>2</xdr:col>
      <xdr:colOff>352426</xdr:colOff>
      <xdr:row>24</xdr:row>
      <xdr:rowOff>153986</xdr:rowOff>
    </xdr:to>
    <xdr:sp macro="" textlink="">
      <xdr:nvSpPr>
        <xdr:cNvPr id="74" name="Oval 73">
          <a:extLst>
            <a:ext uri="{FF2B5EF4-FFF2-40B4-BE49-F238E27FC236}">
              <a16:creationId xmlns:a16="http://schemas.microsoft.com/office/drawing/2014/main" id="{98E8F5B4-F66A-48BC-8C85-AE4333E4B894}"/>
            </a:ext>
          </a:extLst>
        </xdr:cNvPr>
        <xdr:cNvSpPr/>
      </xdr:nvSpPr>
      <xdr:spPr>
        <a:xfrm>
          <a:off x="1476375" y="5949950"/>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338138</xdr:colOff>
      <xdr:row>24</xdr:row>
      <xdr:rowOff>123826</xdr:rowOff>
    </xdr:from>
    <xdr:to>
      <xdr:col>2</xdr:col>
      <xdr:colOff>433389</xdr:colOff>
      <xdr:row>24</xdr:row>
      <xdr:rowOff>195262</xdr:rowOff>
    </xdr:to>
    <xdr:sp macro="" textlink="">
      <xdr:nvSpPr>
        <xdr:cNvPr id="75" name="Oval 74">
          <a:extLst>
            <a:ext uri="{FF2B5EF4-FFF2-40B4-BE49-F238E27FC236}">
              <a16:creationId xmlns:a16="http://schemas.microsoft.com/office/drawing/2014/main" id="{3F61A20B-F3C9-478A-8E0D-041FA2AD41A0}"/>
            </a:ext>
          </a:extLst>
        </xdr:cNvPr>
        <xdr:cNvSpPr/>
      </xdr:nvSpPr>
      <xdr:spPr>
        <a:xfrm>
          <a:off x="1557338" y="5991226"/>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357187</xdr:colOff>
      <xdr:row>24</xdr:row>
      <xdr:rowOff>63500</xdr:rowOff>
    </xdr:from>
    <xdr:to>
      <xdr:col>1</xdr:col>
      <xdr:colOff>452438</xdr:colOff>
      <xdr:row>24</xdr:row>
      <xdr:rowOff>134936</xdr:rowOff>
    </xdr:to>
    <xdr:sp macro="" textlink="">
      <xdr:nvSpPr>
        <xdr:cNvPr id="76" name="Oval 75">
          <a:extLst>
            <a:ext uri="{FF2B5EF4-FFF2-40B4-BE49-F238E27FC236}">
              <a16:creationId xmlns:a16="http://schemas.microsoft.com/office/drawing/2014/main" id="{03366E9F-522C-4542-A436-DCC7795062D8}"/>
            </a:ext>
          </a:extLst>
        </xdr:cNvPr>
        <xdr:cNvSpPr/>
      </xdr:nvSpPr>
      <xdr:spPr>
        <a:xfrm>
          <a:off x="966787" y="5930900"/>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581025</xdr:colOff>
      <xdr:row>22</xdr:row>
      <xdr:rowOff>96837</xdr:rowOff>
    </xdr:from>
    <xdr:to>
      <xdr:col>3</xdr:col>
      <xdr:colOff>65088</xdr:colOff>
      <xdr:row>23</xdr:row>
      <xdr:rowOff>9523</xdr:rowOff>
    </xdr:to>
    <xdr:sp macro="" textlink="">
      <xdr:nvSpPr>
        <xdr:cNvPr id="77" name="Oval 76">
          <a:extLst>
            <a:ext uri="{FF2B5EF4-FFF2-40B4-BE49-F238E27FC236}">
              <a16:creationId xmlns:a16="http://schemas.microsoft.com/office/drawing/2014/main" id="{E567E986-96A7-4A4B-BC77-3C94506A6D25}"/>
            </a:ext>
          </a:extLst>
        </xdr:cNvPr>
        <xdr:cNvSpPr/>
      </xdr:nvSpPr>
      <xdr:spPr>
        <a:xfrm>
          <a:off x="1800225" y="5649912"/>
          <a:ext cx="93663" cy="6508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187326</xdr:colOff>
      <xdr:row>24</xdr:row>
      <xdr:rowOff>147638</xdr:rowOff>
    </xdr:from>
    <xdr:to>
      <xdr:col>2</xdr:col>
      <xdr:colOff>282577</xdr:colOff>
      <xdr:row>24</xdr:row>
      <xdr:rowOff>219074</xdr:rowOff>
    </xdr:to>
    <xdr:sp macro="" textlink="">
      <xdr:nvSpPr>
        <xdr:cNvPr id="78" name="Oval 77">
          <a:extLst>
            <a:ext uri="{FF2B5EF4-FFF2-40B4-BE49-F238E27FC236}">
              <a16:creationId xmlns:a16="http://schemas.microsoft.com/office/drawing/2014/main" id="{A4F32DD8-5940-4AEB-A14D-9DC10DF36415}"/>
            </a:ext>
          </a:extLst>
        </xdr:cNvPr>
        <xdr:cNvSpPr/>
      </xdr:nvSpPr>
      <xdr:spPr>
        <a:xfrm>
          <a:off x="1406526" y="6015038"/>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538163</xdr:colOff>
      <xdr:row>24</xdr:row>
      <xdr:rowOff>149225</xdr:rowOff>
    </xdr:from>
    <xdr:to>
      <xdr:col>2</xdr:col>
      <xdr:colOff>22227</xdr:colOff>
      <xdr:row>24</xdr:row>
      <xdr:rowOff>220661</xdr:rowOff>
    </xdr:to>
    <xdr:sp macro="" textlink="">
      <xdr:nvSpPr>
        <xdr:cNvPr id="79" name="Oval 78">
          <a:extLst>
            <a:ext uri="{FF2B5EF4-FFF2-40B4-BE49-F238E27FC236}">
              <a16:creationId xmlns:a16="http://schemas.microsoft.com/office/drawing/2014/main" id="{4E157DEB-D667-4B37-90AC-0940813DFB9E}"/>
            </a:ext>
          </a:extLst>
        </xdr:cNvPr>
        <xdr:cNvSpPr/>
      </xdr:nvSpPr>
      <xdr:spPr>
        <a:xfrm>
          <a:off x="1147763" y="6016625"/>
          <a:ext cx="93664"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127000</xdr:colOff>
      <xdr:row>24</xdr:row>
      <xdr:rowOff>150813</xdr:rowOff>
    </xdr:from>
    <xdr:to>
      <xdr:col>1</xdr:col>
      <xdr:colOff>222251</xdr:colOff>
      <xdr:row>24</xdr:row>
      <xdr:rowOff>222249</xdr:rowOff>
    </xdr:to>
    <xdr:sp macro="" textlink="">
      <xdr:nvSpPr>
        <xdr:cNvPr id="80" name="Oval 79">
          <a:extLst>
            <a:ext uri="{FF2B5EF4-FFF2-40B4-BE49-F238E27FC236}">
              <a16:creationId xmlns:a16="http://schemas.microsoft.com/office/drawing/2014/main" id="{EB6A3BEA-9CDD-46F8-ACB3-07227770D12D}"/>
            </a:ext>
          </a:extLst>
        </xdr:cNvPr>
        <xdr:cNvSpPr/>
      </xdr:nvSpPr>
      <xdr:spPr>
        <a:xfrm>
          <a:off x="736600" y="6018213"/>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342900</xdr:colOff>
      <xdr:row>24</xdr:row>
      <xdr:rowOff>168276</xdr:rowOff>
    </xdr:from>
    <xdr:to>
      <xdr:col>1</xdr:col>
      <xdr:colOff>438151</xdr:colOff>
      <xdr:row>25</xdr:row>
      <xdr:rowOff>1587</xdr:rowOff>
    </xdr:to>
    <xdr:sp macro="" textlink="">
      <xdr:nvSpPr>
        <xdr:cNvPr id="81" name="Oval 80">
          <a:extLst>
            <a:ext uri="{FF2B5EF4-FFF2-40B4-BE49-F238E27FC236}">
              <a16:creationId xmlns:a16="http://schemas.microsoft.com/office/drawing/2014/main" id="{086872AE-7C6E-4576-AC0B-79813116E322}"/>
            </a:ext>
          </a:extLst>
        </xdr:cNvPr>
        <xdr:cNvSpPr/>
      </xdr:nvSpPr>
      <xdr:spPr>
        <a:xfrm>
          <a:off x="952500" y="6035676"/>
          <a:ext cx="95251" cy="61911"/>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400051</xdr:colOff>
      <xdr:row>24</xdr:row>
      <xdr:rowOff>82551</xdr:rowOff>
    </xdr:from>
    <xdr:to>
      <xdr:col>2</xdr:col>
      <xdr:colOff>495302</xdr:colOff>
      <xdr:row>24</xdr:row>
      <xdr:rowOff>153987</xdr:rowOff>
    </xdr:to>
    <xdr:sp macro="" textlink="">
      <xdr:nvSpPr>
        <xdr:cNvPr id="82" name="Oval 81">
          <a:extLst>
            <a:ext uri="{FF2B5EF4-FFF2-40B4-BE49-F238E27FC236}">
              <a16:creationId xmlns:a16="http://schemas.microsoft.com/office/drawing/2014/main" id="{65B7AF0A-1B5A-41A9-BD37-6B34EDA4459F}"/>
            </a:ext>
          </a:extLst>
        </xdr:cNvPr>
        <xdr:cNvSpPr/>
      </xdr:nvSpPr>
      <xdr:spPr>
        <a:xfrm>
          <a:off x="1619251" y="5949951"/>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2</xdr:col>
      <xdr:colOff>36513</xdr:colOff>
      <xdr:row>24</xdr:row>
      <xdr:rowOff>155576</xdr:rowOff>
    </xdr:from>
    <xdr:to>
      <xdr:col>2</xdr:col>
      <xdr:colOff>131764</xdr:colOff>
      <xdr:row>24</xdr:row>
      <xdr:rowOff>227012</xdr:rowOff>
    </xdr:to>
    <xdr:sp macro="" textlink="">
      <xdr:nvSpPr>
        <xdr:cNvPr id="83" name="Oval 82">
          <a:extLst>
            <a:ext uri="{FF2B5EF4-FFF2-40B4-BE49-F238E27FC236}">
              <a16:creationId xmlns:a16="http://schemas.microsoft.com/office/drawing/2014/main" id="{BCA98318-97C7-42E6-9F0E-F1E9D57D54E2}"/>
            </a:ext>
          </a:extLst>
        </xdr:cNvPr>
        <xdr:cNvSpPr/>
      </xdr:nvSpPr>
      <xdr:spPr>
        <a:xfrm>
          <a:off x="1255713" y="6022976"/>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xdr:from>
      <xdr:col>1</xdr:col>
      <xdr:colOff>474663</xdr:colOff>
      <xdr:row>24</xdr:row>
      <xdr:rowOff>46038</xdr:rowOff>
    </xdr:from>
    <xdr:to>
      <xdr:col>1</xdr:col>
      <xdr:colOff>569914</xdr:colOff>
      <xdr:row>24</xdr:row>
      <xdr:rowOff>117474</xdr:rowOff>
    </xdr:to>
    <xdr:sp macro="" textlink="">
      <xdr:nvSpPr>
        <xdr:cNvPr id="84" name="Oval 83">
          <a:extLst>
            <a:ext uri="{FF2B5EF4-FFF2-40B4-BE49-F238E27FC236}">
              <a16:creationId xmlns:a16="http://schemas.microsoft.com/office/drawing/2014/main" id="{7926D27F-97DD-4BBB-9BEE-C381A932FE17}"/>
            </a:ext>
          </a:extLst>
        </xdr:cNvPr>
        <xdr:cNvSpPr/>
      </xdr:nvSpPr>
      <xdr:spPr>
        <a:xfrm>
          <a:off x="1084263" y="5913438"/>
          <a:ext cx="95251" cy="71436"/>
        </a:xfrm>
        <a:prstGeom prst="ellipse">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5</xdr:col>
      <xdr:colOff>586424</xdr:colOff>
      <xdr:row>20</xdr:row>
      <xdr:rowOff>28935</xdr:rowOff>
    </xdr:from>
    <xdr:to>
      <xdr:col>6</xdr:col>
      <xdr:colOff>272924</xdr:colOff>
      <xdr:row>21</xdr:row>
      <xdr:rowOff>76919</xdr:rowOff>
    </xdr:to>
    <xdr:pic>
      <xdr:nvPicPr>
        <xdr:cNvPr id="85" name="Picture 84">
          <a:extLst>
            <a:ext uri="{FF2B5EF4-FFF2-40B4-BE49-F238E27FC236}">
              <a16:creationId xmlns:a16="http://schemas.microsoft.com/office/drawing/2014/main" id="{3186CC70-9F8E-4F1E-AB9D-FF9D009FF1E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21360101">
          <a:off x="3834449" y="4943835"/>
          <a:ext cx="296100" cy="276584"/>
        </a:xfrm>
        <a:prstGeom prst="rect">
          <a:avLst/>
        </a:prstGeom>
        <a:noFill/>
        <a:ln>
          <a:noFill/>
        </a:ln>
      </xdr:spPr>
    </xdr:pic>
    <xdr:clientData/>
  </xdr:twoCellAnchor>
  <xdr:twoCellAnchor>
    <xdr:from>
      <xdr:col>18</xdr:col>
      <xdr:colOff>47626</xdr:colOff>
      <xdr:row>6</xdr:row>
      <xdr:rowOff>47625</xdr:rowOff>
    </xdr:from>
    <xdr:to>
      <xdr:col>18</xdr:col>
      <xdr:colOff>55563</xdr:colOff>
      <xdr:row>15</xdr:row>
      <xdr:rowOff>95250</xdr:rowOff>
    </xdr:to>
    <xdr:cxnSp macro="">
      <xdr:nvCxnSpPr>
        <xdr:cNvPr id="86" name="Straight Connector 85">
          <a:extLst>
            <a:ext uri="{FF2B5EF4-FFF2-40B4-BE49-F238E27FC236}">
              <a16:creationId xmlns:a16="http://schemas.microsoft.com/office/drawing/2014/main" id="{95633D3F-92ED-DB66-3929-07CB29ED45BE}"/>
            </a:ext>
          </a:extLst>
        </xdr:cNvPr>
        <xdr:cNvCxnSpPr/>
      </xdr:nvCxnSpPr>
      <xdr:spPr>
        <a:xfrm flipH="1" flipV="1">
          <a:off x="9020176" y="2047875"/>
          <a:ext cx="7937" cy="186690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71437</xdr:colOff>
      <xdr:row>6</xdr:row>
      <xdr:rowOff>87312</xdr:rowOff>
    </xdr:from>
    <xdr:to>
      <xdr:col>18</xdr:col>
      <xdr:colOff>15876</xdr:colOff>
      <xdr:row>6</xdr:row>
      <xdr:rowOff>103187</xdr:rowOff>
    </xdr:to>
    <xdr:cxnSp macro="">
      <xdr:nvCxnSpPr>
        <xdr:cNvPr id="87" name="Straight Connector 86">
          <a:extLst>
            <a:ext uri="{FF2B5EF4-FFF2-40B4-BE49-F238E27FC236}">
              <a16:creationId xmlns:a16="http://schemas.microsoft.com/office/drawing/2014/main" id="{77E3365D-CAFB-4D03-8009-A798F097E55B}"/>
            </a:ext>
          </a:extLst>
        </xdr:cNvPr>
        <xdr:cNvCxnSpPr/>
      </xdr:nvCxnSpPr>
      <xdr:spPr>
        <a:xfrm flipH="1">
          <a:off x="5900737" y="2087562"/>
          <a:ext cx="3087689" cy="15875"/>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112713</xdr:colOff>
      <xdr:row>6</xdr:row>
      <xdr:rowOff>88900</xdr:rowOff>
    </xdr:from>
    <xdr:to>
      <xdr:col>10</xdr:col>
      <xdr:colOff>120650</xdr:colOff>
      <xdr:row>15</xdr:row>
      <xdr:rowOff>136525</xdr:rowOff>
    </xdr:to>
    <xdr:cxnSp macro="">
      <xdr:nvCxnSpPr>
        <xdr:cNvPr id="88" name="Straight Connector 87">
          <a:extLst>
            <a:ext uri="{FF2B5EF4-FFF2-40B4-BE49-F238E27FC236}">
              <a16:creationId xmlns:a16="http://schemas.microsoft.com/office/drawing/2014/main" id="{1F41655A-22B7-4856-9CC2-37200ADA9883}"/>
            </a:ext>
          </a:extLst>
        </xdr:cNvPr>
        <xdr:cNvCxnSpPr/>
      </xdr:nvCxnSpPr>
      <xdr:spPr>
        <a:xfrm flipH="1" flipV="1">
          <a:off x="5942013" y="2089150"/>
          <a:ext cx="7937" cy="186690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18</xdr:col>
      <xdr:colOff>87312</xdr:colOff>
      <xdr:row>6</xdr:row>
      <xdr:rowOff>112713</xdr:rowOff>
    </xdr:from>
    <xdr:to>
      <xdr:col>19</xdr:col>
      <xdr:colOff>39688</xdr:colOff>
      <xdr:row>6</xdr:row>
      <xdr:rowOff>112719</xdr:rowOff>
    </xdr:to>
    <xdr:cxnSp macro="">
      <xdr:nvCxnSpPr>
        <xdr:cNvPr id="89" name="Straight Arrow Connector 88">
          <a:extLst>
            <a:ext uri="{FF2B5EF4-FFF2-40B4-BE49-F238E27FC236}">
              <a16:creationId xmlns:a16="http://schemas.microsoft.com/office/drawing/2014/main" id="{666FBD5B-C391-4FAB-985F-9C8BD5EBB4D5}"/>
            </a:ext>
          </a:extLst>
        </xdr:cNvPr>
        <xdr:cNvCxnSpPr/>
      </xdr:nvCxnSpPr>
      <xdr:spPr>
        <a:xfrm flipV="1">
          <a:off x="9059862" y="2112963"/>
          <a:ext cx="133351" cy="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47626</xdr:colOff>
      <xdr:row>13</xdr:row>
      <xdr:rowOff>119062</xdr:rowOff>
    </xdr:from>
    <xdr:to>
      <xdr:col>18</xdr:col>
      <xdr:colOff>166688</xdr:colOff>
      <xdr:row>13</xdr:row>
      <xdr:rowOff>119062</xdr:rowOff>
    </xdr:to>
    <xdr:cxnSp macro="">
      <xdr:nvCxnSpPr>
        <xdr:cNvPr id="90" name="Straight Connector 89">
          <a:extLst>
            <a:ext uri="{FF2B5EF4-FFF2-40B4-BE49-F238E27FC236}">
              <a16:creationId xmlns:a16="http://schemas.microsoft.com/office/drawing/2014/main" id="{418580E4-E0E2-4608-B9DD-C17D7121BC1B}"/>
            </a:ext>
          </a:extLst>
        </xdr:cNvPr>
        <xdr:cNvCxnSpPr/>
      </xdr:nvCxnSpPr>
      <xdr:spPr>
        <a:xfrm flipH="1">
          <a:off x="9020176" y="3500437"/>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18</xdr:col>
      <xdr:colOff>49214</xdr:colOff>
      <xdr:row>14</xdr:row>
      <xdr:rowOff>176212</xdr:rowOff>
    </xdr:from>
    <xdr:to>
      <xdr:col>18</xdr:col>
      <xdr:colOff>168276</xdr:colOff>
      <xdr:row>14</xdr:row>
      <xdr:rowOff>176212</xdr:rowOff>
    </xdr:to>
    <xdr:cxnSp macro="">
      <xdr:nvCxnSpPr>
        <xdr:cNvPr id="91" name="Straight Connector 90">
          <a:extLst>
            <a:ext uri="{FF2B5EF4-FFF2-40B4-BE49-F238E27FC236}">
              <a16:creationId xmlns:a16="http://schemas.microsoft.com/office/drawing/2014/main" id="{14789A07-BF5C-464F-B75D-B76A65802216}"/>
            </a:ext>
          </a:extLst>
        </xdr:cNvPr>
        <xdr:cNvCxnSpPr/>
      </xdr:nvCxnSpPr>
      <xdr:spPr>
        <a:xfrm flipH="1">
          <a:off x="9021764" y="3776662"/>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19051</xdr:colOff>
      <xdr:row>13</xdr:row>
      <xdr:rowOff>90487</xdr:rowOff>
    </xdr:from>
    <xdr:to>
      <xdr:col>10</xdr:col>
      <xdr:colOff>138113</xdr:colOff>
      <xdr:row>13</xdr:row>
      <xdr:rowOff>90487</xdr:rowOff>
    </xdr:to>
    <xdr:cxnSp macro="">
      <xdr:nvCxnSpPr>
        <xdr:cNvPr id="92" name="Straight Connector 91">
          <a:extLst>
            <a:ext uri="{FF2B5EF4-FFF2-40B4-BE49-F238E27FC236}">
              <a16:creationId xmlns:a16="http://schemas.microsoft.com/office/drawing/2014/main" id="{3C1E2E41-F3AD-49A9-8974-5734304F7D6C}"/>
            </a:ext>
          </a:extLst>
        </xdr:cNvPr>
        <xdr:cNvCxnSpPr/>
      </xdr:nvCxnSpPr>
      <xdr:spPr>
        <a:xfrm flipH="1">
          <a:off x="5848351" y="3471862"/>
          <a:ext cx="119062" cy="0"/>
        </a:xfrm>
        <a:prstGeom prst="line">
          <a:avLst/>
        </a:prstGeom>
        <a:ln w="76200"/>
      </xdr:spPr>
      <xdr:style>
        <a:lnRef idx="3">
          <a:schemeClr val="dk1"/>
        </a:lnRef>
        <a:fillRef idx="0">
          <a:schemeClr val="dk1"/>
        </a:fillRef>
        <a:effectRef idx="2">
          <a:schemeClr val="dk1"/>
        </a:effectRef>
        <a:fontRef idx="minor">
          <a:schemeClr val="tx1"/>
        </a:fontRef>
      </xdr:style>
    </xdr:cxnSp>
    <xdr:clientData/>
  </xdr:twoCellAnchor>
  <xdr:twoCellAnchor>
    <xdr:from>
      <xdr:col>14</xdr:col>
      <xdr:colOff>428625</xdr:colOff>
      <xdr:row>23</xdr:row>
      <xdr:rowOff>73025</xdr:rowOff>
    </xdr:from>
    <xdr:to>
      <xdr:col>16</xdr:col>
      <xdr:colOff>161925</xdr:colOff>
      <xdr:row>23</xdr:row>
      <xdr:rowOff>76200</xdr:rowOff>
    </xdr:to>
    <xdr:cxnSp macro="">
      <xdr:nvCxnSpPr>
        <xdr:cNvPr id="93" name="Straight Arrow Connector 92">
          <a:extLst>
            <a:ext uri="{FF2B5EF4-FFF2-40B4-BE49-F238E27FC236}">
              <a16:creationId xmlns:a16="http://schemas.microsoft.com/office/drawing/2014/main" id="{66EEE04C-CD5B-45A5-A58D-2EA1B9357CE1}"/>
            </a:ext>
          </a:extLst>
        </xdr:cNvPr>
        <xdr:cNvCxnSpPr/>
      </xdr:nvCxnSpPr>
      <xdr:spPr>
        <a:xfrm flipH="1" flipV="1">
          <a:off x="7639050" y="5778500"/>
          <a:ext cx="104775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xdr:colOff>
      <xdr:row>23</xdr:row>
      <xdr:rowOff>76200</xdr:rowOff>
    </xdr:from>
    <xdr:to>
      <xdr:col>14</xdr:col>
      <xdr:colOff>114300</xdr:colOff>
      <xdr:row>23</xdr:row>
      <xdr:rowOff>76200</xdr:rowOff>
    </xdr:to>
    <xdr:cxnSp macro="">
      <xdr:nvCxnSpPr>
        <xdr:cNvPr id="94" name="Straight Arrow Connector 93">
          <a:extLst>
            <a:ext uri="{FF2B5EF4-FFF2-40B4-BE49-F238E27FC236}">
              <a16:creationId xmlns:a16="http://schemas.microsoft.com/office/drawing/2014/main" id="{35C8682B-4044-4FF6-B363-E571EB72D53A}"/>
            </a:ext>
          </a:extLst>
        </xdr:cNvPr>
        <xdr:cNvCxnSpPr/>
      </xdr:nvCxnSpPr>
      <xdr:spPr>
        <a:xfrm>
          <a:off x="6296025" y="5781675"/>
          <a:ext cx="1028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476249</xdr:colOff>
      <xdr:row>24</xdr:row>
      <xdr:rowOff>109539</xdr:rowOff>
    </xdr:from>
    <xdr:to>
      <xdr:col>3</xdr:col>
      <xdr:colOff>195262</xdr:colOff>
      <xdr:row>25</xdr:row>
      <xdr:rowOff>9529</xdr:rowOff>
    </xdr:to>
    <xdr:sp macro="" textlink="">
      <xdr:nvSpPr>
        <xdr:cNvPr id="95" name="Rectangle 94">
          <a:extLst>
            <a:ext uri="{FF2B5EF4-FFF2-40B4-BE49-F238E27FC236}">
              <a16:creationId xmlns:a16="http://schemas.microsoft.com/office/drawing/2014/main" id="{24181F06-8E74-439E-913D-83DFAEDB1480}"/>
            </a:ext>
          </a:extLst>
        </xdr:cNvPr>
        <xdr:cNvSpPr/>
      </xdr:nvSpPr>
      <xdr:spPr>
        <a:xfrm rot="5400000">
          <a:off x="1795461" y="5876927"/>
          <a:ext cx="128590" cy="328613"/>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19049</xdr:colOff>
      <xdr:row>24</xdr:row>
      <xdr:rowOff>90490</xdr:rowOff>
    </xdr:from>
    <xdr:to>
      <xdr:col>1</xdr:col>
      <xdr:colOff>347662</xdr:colOff>
      <xdr:row>24</xdr:row>
      <xdr:rowOff>219080</xdr:rowOff>
    </xdr:to>
    <xdr:sp macro="" textlink="">
      <xdr:nvSpPr>
        <xdr:cNvPr id="96" name="Rectangle 95">
          <a:extLst>
            <a:ext uri="{FF2B5EF4-FFF2-40B4-BE49-F238E27FC236}">
              <a16:creationId xmlns:a16="http://schemas.microsoft.com/office/drawing/2014/main" id="{FD21336A-D7AB-44F3-AD78-63EE6811D113}"/>
            </a:ext>
          </a:extLst>
        </xdr:cNvPr>
        <xdr:cNvSpPr/>
      </xdr:nvSpPr>
      <xdr:spPr>
        <a:xfrm rot="5400000">
          <a:off x="728661" y="5857878"/>
          <a:ext cx="128590" cy="328613"/>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600075</xdr:colOff>
      <xdr:row>20</xdr:row>
      <xdr:rowOff>57150</xdr:rowOff>
    </xdr:from>
    <xdr:to>
      <xdr:col>3</xdr:col>
      <xdr:colOff>190500</xdr:colOff>
      <xdr:row>24</xdr:row>
      <xdr:rowOff>123825</xdr:rowOff>
    </xdr:to>
    <xdr:sp macro="" textlink="">
      <xdr:nvSpPr>
        <xdr:cNvPr id="97" name="Rectangle 96">
          <a:extLst>
            <a:ext uri="{FF2B5EF4-FFF2-40B4-BE49-F238E27FC236}">
              <a16:creationId xmlns:a16="http://schemas.microsoft.com/office/drawing/2014/main" id="{5B19230D-5AD1-41CA-8184-9AD70D1A5716}"/>
            </a:ext>
          </a:extLst>
        </xdr:cNvPr>
        <xdr:cNvSpPr/>
      </xdr:nvSpPr>
      <xdr:spPr>
        <a:xfrm>
          <a:off x="1819275" y="4972050"/>
          <a:ext cx="200025" cy="1019175"/>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342900</xdr:colOff>
      <xdr:row>19</xdr:row>
      <xdr:rowOff>200025</xdr:rowOff>
    </xdr:from>
    <xdr:to>
      <xdr:col>0</xdr:col>
      <xdr:colOff>342900</xdr:colOff>
      <xdr:row>21</xdr:row>
      <xdr:rowOff>9525</xdr:rowOff>
    </xdr:to>
    <xdr:cxnSp macro="">
      <xdr:nvCxnSpPr>
        <xdr:cNvPr id="98" name="Straight Arrow Connector 97">
          <a:extLst>
            <a:ext uri="{FF2B5EF4-FFF2-40B4-BE49-F238E27FC236}">
              <a16:creationId xmlns:a16="http://schemas.microsoft.com/office/drawing/2014/main" id="{39221098-52EF-5AD5-60EE-A12895A2A64C}"/>
            </a:ext>
          </a:extLst>
        </xdr:cNvPr>
        <xdr:cNvCxnSpPr/>
      </xdr:nvCxnSpPr>
      <xdr:spPr>
        <a:xfrm>
          <a:off x="342900" y="4895850"/>
          <a:ext cx="0" cy="25717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247650</xdr:colOff>
      <xdr:row>25</xdr:row>
      <xdr:rowOff>114300</xdr:rowOff>
    </xdr:from>
    <xdr:to>
      <xdr:col>4</xdr:col>
      <xdr:colOff>0</xdr:colOff>
      <xdr:row>25</xdr:row>
      <xdr:rowOff>114300</xdr:rowOff>
    </xdr:to>
    <xdr:cxnSp macro="">
      <xdr:nvCxnSpPr>
        <xdr:cNvPr id="99" name="Straight Arrow Connector 98">
          <a:extLst>
            <a:ext uri="{FF2B5EF4-FFF2-40B4-BE49-F238E27FC236}">
              <a16:creationId xmlns:a16="http://schemas.microsoft.com/office/drawing/2014/main" id="{1FB10E85-AD52-48F1-A0A2-79616534C532}"/>
            </a:ext>
          </a:extLst>
        </xdr:cNvPr>
        <xdr:cNvCxnSpPr/>
      </xdr:nvCxnSpPr>
      <xdr:spPr>
        <a:xfrm flipH="1">
          <a:off x="1466850" y="6210300"/>
          <a:ext cx="5619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25</xdr:row>
      <xdr:rowOff>107950</xdr:rowOff>
    </xdr:from>
    <xdr:to>
      <xdr:col>1</xdr:col>
      <xdr:colOff>523875</xdr:colOff>
      <xdr:row>25</xdr:row>
      <xdr:rowOff>114300</xdr:rowOff>
    </xdr:to>
    <xdr:cxnSp macro="">
      <xdr:nvCxnSpPr>
        <xdr:cNvPr id="100" name="Straight Arrow Connector 99">
          <a:extLst>
            <a:ext uri="{FF2B5EF4-FFF2-40B4-BE49-F238E27FC236}">
              <a16:creationId xmlns:a16="http://schemas.microsoft.com/office/drawing/2014/main" id="{10DE0875-25E2-47F3-B748-C166C5874A59}"/>
            </a:ext>
          </a:extLst>
        </xdr:cNvPr>
        <xdr:cNvCxnSpPr/>
      </xdr:nvCxnSpPr>
      <xdr:spPr>
        <a:xfrm flipV="1">
          <a:off x="609600" y="6203950"/>
          <a:ext cx="523875" cy="63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314325</xdr:colOff>
      <xdr:row>21</xdr:row>
      <xdr:rowOff>19050</xdr:rowOff>
    </xdr:from>
    <xdr:to>
      <xdr:col>0</xdr:col>
      <xdr:colOff>314325</xdr:colOff>
      <xdr:row>22</xdr:row>
      <xdr:rowOff>9525</xdr:rowOff>
    </xdr:to>
    <xdr:cxnSp macro="">
      <xdr:nvCxnSpPr>
        <xdr:cNvPr id="101" name="Straight Arrow Connector 100">
          <a:extLst>
            <a:ext uri="{FF2B5EF4-FFF2-40B4-BE49-F238E27FC236}">
              <a16:creationId xmlns:a16="http://schemas.microsoft.com/office/drawing/2014/main" id="{31E75C3B-9D6C-497C-9F82-D86F986616AD}"/>
            </a:ext>
          </a:extLst>
        </xdr:cNvPr>
        <xdr:cNvCxnSpPr/>
      </xdr:nvCxnSpPr>
      <xdr:spPr>
        <a:xfrm>
          <a:off x="314325" y="5162550"/>
          <a:ext cx="0" cy="4000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285750</xdr:colOff>
      <xdr:row>22</xdr:row>
      <xdr:rowOff>123825</xdr:rowOff>
    </xdr:from>
    <xdr:to>
      <xdr:col>0</xdr:col>
      <xdr:colOff>295275</xdr:colOff>
      <xdr:row>25</xdr:row>
      <xdr:rowOff>9525</xdr:rowOff>
    </xdr:to>
    <xdr:cxnSp macro="">
      <xdr:nvCxnSpPr>
        <xdr:cNvPr id="102" name="Straight Arrow Connector 101">
          <a:extLst>
            <a:ext uri="{FF2B5EF4-FFF2-40B4-BE49-F238E27FC236}">
              <a16:creationId xmlns:a16="http://schemas.microsoft.com/office/drawing/2014/main" id="{A1A8249A-D54A-4A67-AF94-7280B5384FC9}"/>
            </a:ext>
          </a:extLst>
        </xdr:cNvPr>
        <xdr:cNvCxnSpPr/>
      </xdr:nvCxnSpPr>
      <xdr:spPr>
        <a:xfrm flipH="1" flipV="1">
          <a:off x="285750" y="5676900"/>
          <a:ext cx="9525" cy="4286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607290</xdr:colOff>
      <xdr:row>20</xdr:row>
      <xdr:rowOff>171332</xdr:rowOff>
    </xdr:from>
    <xdr:to>
      <xdr:col>6</xdr:col>
      <xdr:colOff>492</xdr:colOff>
      <xdr:row>21</xdr:row>
      <xdr:rowOff>121496</xdr:rowOff>
    </xdr:to>
    <xdr:sp macro="" textlink="">
      <xdr:nvSpPr>
        <xdr:cNvPr id="103" name="Rectangle 102">
          <a:extLst>
            <a:ext uri="{FF2B5EF4-FFF2-40B4-BE49-F238E27FC236}">
              <a16:creationId xmlns:a16="http://schemas.microsoft.com/office/drawing/2014/main" id="{D9C2B45F-5134-452F-A8D3-AA653DDD3137}"/>
            </a:ext>
          </a:extLst>
        </xdr:cNvPr>
        <xdr:cNvSpPr/>
      </xdr:nvSpPr>
      <xdr:spPr>
        <a:xfrm rot="21436437">
          <a:off x="1826490" y="5086232"/>
          <a:ext cx="2031627" cy="178764"/>
        </a:xfrm>
        <a:prstGeom prst="rect">
          <a:avLst/>
        </a:prstGeom>
        <a:solidFill>
          <a:schemeClr val="bg1">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en-US" sz="1000" b="1">
              <a:solidFill>
                <a:sysClr val="windowText" lastClr="000000"/>
              </a:solidFill>
            </a:rPr>
            <a:t>20' long 3'' ɸ drain PVC pipe</a:t>
          </a:r>
        </a:p>
      </xdr:txBody>
    </xdr:sp>
    <xdr:clientData/>
  </xdr:twoCellAnchor>
  <xdr:twoCellAnchor>
    <xdr:from>
      <xdr:col>3</xdr:col>
      <xdr:colOff>0</xdr:colOff>
      <xdr:row>18</xdr:row>
      <xdr:rowOff>19050</xdr:rowOff>
    </xdr:from>
    <xdr:to>
      <xdr:col>4</xdr:col>
      <xdr:colOff>19050</xdr:colOff>
      <xdr:row>18</xdr:row>
      <xdr:rowOff>38100</xdr:rowOff>
    </xdr:to>
    <xdr:cxnSp macro="">
      <xdr:nvCxnSpPr>
        <xdr:cNvPr id="104" name="Straight Arrow Connector 103">
          <a:extLst>
            <a:ext uri="{FF2B5EF4-FFF2-40B4-BE49-F238E27FC236}">
              <a16:creationId xmlns:a16="http://schemas.microsoft.com/office/drawing/2014/main" id="{47ADDF79-E179-44C8-9A55-B77B86F692F7}"/>
            </a:ext>
          </a:extLst>
        </xdr:cNvPr>
        <xdr:cNvCxnSpPr/>
      </xdr:nvCxnSpPr>
      <xdr:spPr>
        <a:xfrm flipH="1" flipV="1">
          <a:off x="1828800" y="4495800"/>
          <a:ext cx="219075" cy="190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19050</xdr:colOff>
      <xdr:row>20</xdr:row>
      <xdr:rowOff>38100</xdr:rowOff>
    </xdr:from>
    <xdr:to>
      <xdr:col>1</xdr:col>
      <xdr:colOff>219075</xdr:colOff>
      <xdr:row>24</xdr:row>
      <xdr:rowOff>104775</xdr:rowOff>
    </xdr:to>
    <xdr:sp macro="" textlink="">
      <xdr:nvSpPr>
        <xdr:cNvPr id="105" name="Rectangle 104">
          <a:extLst>
            <a:ext uri="{FF2B5EF4-FFF2-40B4-BE49-F238E27FC236}">
              <a16:creationId xmlns:a16="http://schemas.microsoft.com/office/drawing/2014/main" id="{BD031292-17B1-402B-A5D9-5CBCDDEA90C1}"/>
            </a:ext>
          </a:extLst>
        </xdr:cNvPr>
        <xdr:cNvSpPr/>
      </xdr:nvSpPr>
      <xdr:spPr>
        <a:xfrm>
          <a:off x="628650" y="4953000"/>
          <a:ext cx="200025" cy="1019175"/>
        </a:xfrm>
        <a:prstGeom prst="rect">
          <a:avLst/>
        </a:prstGeom>
        <a:ln>
          <a:solidFill>
            <a:schemeClr val="tx1"/>
          </a:solidFill>
        </a:ln>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133350</xdr:colOff>
      <xdr:row>0</xdr:row>
      <xdr:rowOff>31750</xdr:rowOff>
    </xdr:from>
    <xdr:to>
      <xdr:col>1</xdr:col>
      <xdr:colOff>127000</xdr:colOff>
      <xdr:row>2</xdr:row>
      <xdr:rowOff>193674</xdr:rowOff>
    </xdr:to>
    <xdr:pic>
      <xdr:nvPicPr>
        <xdr:cNvPr id="106" name="Picture 105">
          <a:extLst>
            <a:ext uri="{FF2B5EF4-FFF2-40B4-BE49-F238E27FC236}">
              <a16:creationId xmlns:a16="http://schemas.microsoft.com/office/drawing/2014/main" id="{C3574F1F-A76D-4600-B434-F57976D5CCB3}"/>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3350" y="31750"/>
          <a:ext cx="603250" cy="457199"/>
        </a:xfrm>
        <a:prstGeom prst="rect">
          <a:avLst/>
        </a:prstGeom>
        <a:noFill/>
      </xdr:spPr>
    </xdr:pic>
    <xdr:clientData/>
  </xdr:twoCellAnchor>
  <xdr:twoCellAnchor editAs="oneCell">
    <xdr:from>
      <xdr:col>11</xdr:col>
      <xdr:colOff>15174</xdr:colOff>
      <xdr:row>6</xdr:row>
      <xdr:rowOff>146051</xdr:rowOff>
    </xdr:from>
    <xdr:to>
      <xdr:col>14</xdr:col>
      <xdr:colOff>247649</xdr:colOff>
      <xdr:row>11</xdr:row>
      <xdr:rowOff>152401</xdr:rowOff>
    </xdr:to>
    <xdr:pic>
      <xdr:nvPicPr>
        <xdr:cNvPr id="107" name="Picture 106" descr="A picture containing text, bin, container&#10;&#10;Description automatically generated">
          <a:extLst>
            <a:ext uri="{FF2B5EF4-FFF2-40B4-BE49-F238E27FC236}">
              <a16:creationId xmlns:a16="http://schemas.microsoft.com/office/drawing/2014/main" id="{4FF4E42C-9681-4D5F-9509-FA14D0EF311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06399" y="2146301"/>
          <a:ext cx="1451675" cy="939800"/>
        </a:xfrm>
        <a:prstGeom prst="rect">
          <a:avLst/>
        </a:prstGeom>
        <a:noFill/>
        <a:ln w="12700">
          <a:solidFill>
            <a:schemeClr val="tx1"/>
          </a:solidFill>
        </a:ln>
      </xdr:spPr>
    </xdr:pic>
    <xdr:clientData/>
  </xdr:twoCellAnchor>
  <xdr:twoCellAnchor editAs="oneCell">
    <xdr:from>
      <xdr:col>14</xdr:col>
      <xdr:colOff>298450</xdr:colOff>
      <xdr:row>6</xdr:row>
      <xdr:rowOff>139701</xdr:rowOff>
    </xdr:from>
    <xdr:to>
      <xdr:col>17</xdr:col>
      <xdr:colOff>254000</xdr:colOff>
      <xdr:row>11</xdr:row>
      <xdr:rowOff>146051</xdr:rowOff>
    </xdr:to>
    <xdr:pic>
      <xdr:nvPicPr>
        <xdr:cNvPr id="108" name="Picture 107" descr="A picture containing text, bin, container&#10;&#10;Description automatically generated">
          <a:extLst>
            <a:ext uri="{FF2B5EF4-FFF2-40B4-BE49-F238E27FC236}">
              <a16:creationId xmlns:a16="http://schemas.microsoft.com/office/drawing/2014/main" id="{02AAA8FC-A4A8-4D2C-83B9-E5F5D386DFBA}"/>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508875" y="2139951"/>
          <a:ext cx="1441450" cy="939800"/>
        </a:xfrm>
        <a:prstGeom prst="rect">
          <a:avLst/>
        </a:prstGeom>
        <a:noFill/>
        <a:ln w="12700">
          <a:solidFill>
            <a:schemeClr val="tx1"/>
          </a:solidFill>
        </a:ln>
      </xdr:spPr>
    </xdr:pic>
    <xdr:clientData/>
  </xdr:twoCellAnchor>
  <xdr:twoCellAnchor>
    <xdr:from>
      <xdr:col>9</xdr:col>
      <xdr:colOff>146050</xdr:colOff>
      <xdr:row>5</xdr:row>
      <xdr:rowOff>101600</xdr:rowOff>
    </xdr:from>
    <xdr:to>
      <xdr:col>14</xdr:col>
      <xdr:colOff>19050</xdr:colOff>
      <xdr:row>5</xdr:row>
      <xdr:rowOff>103188</xdr:rowOff>
    </xdr:to>
    <xdr:cxnSp macro="">
      <xdr:nvCxnSpPr>
        <xdr:cNvPr id="109" name="Straight Arrow Connector 108">
          <a:extLst>
            <a:ext uri="{FF2B5EF4-FFF2-40B4-BE49-F238E27FC236}">
              <a16:creationId xmlns:a16="http://schemas.microsoft.com/office/drawing/2014/main" id="{DA0EF659-4B27-448E-95B9-8A3DA72E89D1}"/>
            </a:ext>
          </a:extLst>
        </xdr:cNvPr>
        <xdr:cNvCxnSpPr/>
      </xdr:nvCxnSpPr>
      <xdr:spPr>
        <a:xfrm>
          <a:off x="5832475" y="1920875"/>
          <a:ext cx="1397000" cy="1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349250</xdr:colOff>
      <xdr:row>5</xdr:row>
      <xdr:rowOff>82550</xdr:rowOff>
    </xdr:from>
    <xdr:to>
      <xdr:col>18</xdr:col>
      <xdr:colOff>12700</xdr:colOff>
      <xdr:row>5</xdr:row>
      <xdr:rowOff>90488</xdr:rowOff>
    </xdr:to>
    <xdr:cxnSp macro="">
      <xdr:nvCxnSpPr>
        <xdr:cNvPr id="110" name="Straight Arrow Connector 109">
          <a:extLst>
            <a:ext uri="{FF2B5EF4-FFF2-40B4-BE49-F238E27FC236}">
              <a16:creationId xmlns:a16="http://schemas.microsoft.com/office/drawing/2014/main" id="{E8E26358-9070-4217-BA9B-084758E9DE1C}"/>
            </a:ext>
          </a:extLst>
        </xdr:cNvPr>
        <xdr:cNvCxnSpPr/>
      </xdr:nvCxnSpPr>
      <xdr:spPr>
        <a:xfrm flipH="1">
          <a:off x="7559675" y="1901825"/>
          <a:ext cx="1425575" cy="793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488950</xdr:colOff>
      <xdr:row>21</xdr:row>
      <xdr:rowOff>184150</xdr:rowOff>
    </xdr:from>
    <xdr:to>
      <xdr:col>9</xdr:col>
      <xdr:colOff>114300</xdr:colOff>
      <xdr:row>21</xdr:row>
      <xdr:rowOff>406400</xdr:rowOff>
    </xdr:to>
    <xdr:sp macro="" textlink="">
      <xdr:nvSpPr>
        <xdr:cNvPr id="111" name="Rectangle 110">
          <a:extLst>
            <a:ext uri="{FF2B5EF4-FFF2-40B4-BE49-F238E27FC236}">
              <a16:creationId xmlns:a16="http://schemas.microsoft.com/office/drawing/2014/main" id="{02C3405F-09A1-4B77-92B4-DEA43BD9BC42}"/>
            </a:ext>
          </a:extLst>
        </xdr:cNvPr>
        <xdr:cNvSpPr/>
      </xdr:nvSpPr>
      <xdr:spPr>
        <a:xfrm>
          <a:off x="5565775" y="5327650"/>
          <a:ext cx="234950" cy="22225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8</xdr:col>
      <xdr:colOff>289818</xdr:colOff>
      <xdr:row>17</xdr:row>
      <xdr:rowOff>59432</xdr:rowOff>
    </xdr:from>
    <xdr:to>
      <xdr:col>8</xdr:col>
      <xdr:colOff>494487</xdr:colOff>
      <xdr:row>18</xdr:row>
      <xdr:rowOff>56337</xdr:rowOff>
    </xdr:to>
    <xdr:pic>
      <xdr:nvPicPr>
        <xdr:cNvPr id="112" name="Picture 111" descr="C:\Users\Qasim com\Desktop\School infrastructure PHED\bib cock 1.jpg">
          <a:extLst>
            <a:ext uri="{FF2B5EF4-FFF2-40B4-BE49-F238E27FC236}">
              <a16:creationId xmlns:a16="http://schemas.microsoft.com/office/drawing/2014/main" id="{76A1DD92-95BC-4419-8259-7D4C480FEE27}"/>
            </a:ext>
          </a:extLst>
        </xdr:cNvPr>
        <xdr:cNvPicPr/>
      </xdr:nvPicPr>
      <xdr:blipFill>
        <a:blip xmlns:r="http://schemas.openxmlformats.org/officeDocument/2006/relationships" r:embed="rId2"/>
        <a:srcRect/>
        <a:stretch>
          <a:fillRect/>
        </a:stretch>
      </xdr:blipFill>
      <xdr:spPr bwMode="auto">
        <a:xfrm rot="10800000" flipV="1">
          <a:off x="5366643" y="4317107"/>
          <a:ext cx="204669" cy="215980"/>
        </a:xfrm>
        <a:prstGeom prst="rect">
          <a:avLst/>
        </a:prstGeom>
        <a:noFill/>
        <a:ln w="9525">
          <a:noFill/>
          <a:miter lim="800000"/>
          <a:headEnd/>
          <a:tailEnd/>
        </a:ln>
      </xdr:spPr>
    </xdr:pic>
    <xdr:clientData/>
  </xdr:twoCellAnchor>
  <xdr:twoCellAnchor editAs="oneCell">
    <xdr:from>
      <xdr:col>8</xdr:col>
      <xdr:colOff>296168</xdr:colOff>
      <xdr:row>18</xdr:row>
      <xdr:rowOff>97532</xdr:rowOff>
    </xdr:from>
    <xdr:to>
      <xdr:col>8</xdr:col>
      <xdr:colOff>500837</xdr:colOff>
      <xdr:row>19</xdr:row>
      <xdr:rowOff>94437</xdr:rowOff>
    </xdr:to>
    <xdr:pic>
      <xdr:nvPicPr>
        <xdr:cNvPr id="113" name="Picture 112" descr="C:\Users\Qasim com\Desktop\School infrastructure PHED\bib cock 1.jpg">
          <a:extLst>
            <a:ext uri="{FF2B5EF4-FFF2-40B4-BE49-F238E27FC236}">
              <a16:creationId xmlns:a16="http://schemas.microsoft.com/office/drawing/2014/main" id="{B1DB9D9B-D571-4AEA-9890-56B441647766}"/>
            </a:ext>
          </a:extLst>
        </xdr:cNvPr>
        <xdr:cNvPicPr/>
      </xdr:nvPicPr>
      <xdr:blipFill>
        <a:blip xmlns:r="http://schemas.openxmlformats.org/officeDocument/2006/relationships" r:embed="rId2"/>
        <a:srcRect/>
        <a:stretch>
          <a:fillRect/>
        </a:stretch>
      </xdr:blipFill>
      <xdr:spPr bwMode="auto">
        <a:xfrm rot="10800000" flipV="1">
          <a:off x="5372993" y="4574282"/>
          <a:ext cx="204669" cy="215980"/>
        </a:xfrm>
        <a:prstGeom prst="rect">
          <a:avLst/>
        </a:prstGeom>
        <a:noFill/>
        <a:ln w="9525">
          <a:noFill/>
          <a:miter lim="800000"/>
          <a:headEnd/>
          <a:tailEnd/>
        </a:ln>
      </xdr:spPr>
    </xdr:pic>
    <xdr:clientData/>
  </xdr:twoCellAnchor>
  <xdr:twoCellAnchor editAs="oneCell">
    <xdr:from>
      <xdr:col>8</xdr:col>
      <xdr:colOff>296168</xdr:colOff>
      <xdr:row>20</xdr:row>
      <xdr:rowOff>129282</xdr:rowOff>
    </xdr:from>
    <xdr:to>
      <xdr:col>8</xdr:col>
      <xdr:colOff>500837</xdr:colOff>
      <xdr:row>21</xdr:row>
      <xdr:rowOff>113487</xdr:rowOff>
    </xdr:to>
    <xdr:pic>
      <xdr:nvPicPr>
        <xdr:cNvPr id="114" name="Picture 113" descr="C:\Users\Qasim com\Desktop\School infrastructure PHED\bib cock 1.jpg">
          <a:extLst>
            <a:ext uri="{FF2B5EF4-FFF2-40B4-BE49-F238E27FC236}">
              <a16:creationId xmlns:a16="http://schemas.microsoft.com/office/drawing/2014/main" id="{DFC5C369-424E-47F8-B98C-E514F71F762A}"/>
            </a:ext>
          </a:extLst>
        </xdr:cNvPr>
        <xdr:cNvPicPr/>
      </xdr:nvPicPr>
      <xdr:blipFill>
        <a:blip xmlns:r="http://schemas.openxmlformats.org/officeDocument/2006/relationships" r:embed="rId2"/>
        <a:srcRect/>
        <a:stretch>
          <a:fillRect/>
        </a:stretch>
      </xdr:blipFill>
      <xdr:spPr bwMode="auto">
        <a:xfrm rot="10800000" flipV="1">
          <a:off x="5372993" y="5044182"/>
          <a:ext cx="204669" cy="212805"/>
        </a:xfrm>
        <a:prstGeom prst="rect">
          <a:avLst/>
        </a:prstGeom>
        <a:noFill/>
        <a:ln w="9525">
          <a:noFill/>
          <a:miter lim="800000"/>
          <a:headEnd/>
          <a:tailEnd/>
        </a:ln>
      </xdr:spPr>
    </xdr:pic>
    <xdr:clientData/>
  </xdr:twoCellAnchor>
  <xdr:twoCellAnchor editAs="oneCell">
    <xdr:from>
      <xdr:col>8</xdr:col>
      <xdr:colOff>296168</xdr:colOff>
      <xdr:row>15</xdr:row>
      <xdr:rowOff>110232</xdr:rowOff>
    </xdr:from>
    <xdr:to>
      <xdr:col>8</xdr:col>
      <xdr:colOff>500837</xdr:colOff>
      <xdr:row>16</xdr:row>
      <xdr:rowOff>107137</xdr:rowOff>
    </xdr:to>
    <xdr:pic>
      <xdr:nvPicPr>
        <xdr:cNvPr id="115" name="Picture 114" descr="C:\Users\Qasim com\Desktop\School infrastructure PHED\bib cock 1.jpg">
          <a:extLst>
            <a:ext uri="{FF2B5EF4-FFF2-40B4-BE49-F238E27FC236}">
              <a16:creationId xmlns:a16="http://schemas.microsoft.com/office/drawing/2014/main" id="{08B29261-4E2A-4F2B-93BD-B34ACC861358}"/>
            </a:ext>
          </a:extLst>
        </xdr:cNvPr>
        <xdr:cNvPicPr/>
      </xdr:nvPicPr>
      <xdr:blipFill>
        <a:blip xmlns:r="http://schemas.openxmlformats.org/officeDocument/2006/relationships" r:embed="rId2"/>
        <a:srcRect/>
        <a:stretch>
          <a:fillRect/>
        </a:stretch>
      </xdr:blipFill>
      <xdr:spPr bwMode="auto">
        <a:xfrm rot="10800000" flipV="1">
          <a:off x="5372993" y="3929757"/>
          <a:ext cx="204669" cy="215980"/>
        </a:xfrm>
        <a:prstGeom prst="rect">
          <a:avLst/>
        </a:prstGeom>
        <a:noFill/>
        <a:ln w="9525">
          <a:noFill/>
          <a:miter lim="800000"/>
          <a:headEnd/>
          <a:tailEnd/>
        </a:ln>
      </xdr:spPr>
    </xdr:pic>
    <xdr:clientData/>
  </xdr:twoCellAnchor>
  <xdr:twoCellAnchor editAs="oneCell">
    <xdr:from>
      <xdr:col>8</xdr:col>
      <xdr:colOff>302518</xdr:colOff>
      <xdr:row>19</xdr:row>
      <xdr:rowOff>110232</xdr:rowOff>
    </xdr:from>
    <xdr:to>
      <xdr:col>8</xdr:col>
      <xdr:colOff>507187</xdr:colOff>
      <xdr:row>20</xdr:row>
      <xdr:rowOff>107137</xdr:rowOff>
    </xdr:to>
    <xdr:pic>
      <xdr:nvPicPr>
        <xdr:cNvPr id="116" name="Picture 115" descr="C:\Users\Qasim com\Desktop\School infrastructure PHED\bib cock 1.jpg">
          <a:extLst>
            <a:ext uri="{FF2B5EF4-FFF2-40B4-BE49-F238E27FC236}">
              <a16:creationId xmlns:a16="http://schemas.microsoft.com/office/drawing/2014/main" id="{34C47E32-E733-488F-BA39-77208051A95E}"/>
            </a:ext>
          </a:extLst>
        </xdr:cNvPr>
        <xdr:cNvPicPr/>
      </xdr:nvPicPr>
      <xdr:blipFill>
        <a:blip xmlns:r="http://schemas.openxmlformats.org/officeDocument/2006/relationships" r:embed="rId2"/>
        <a:srcRect/>
        <a:stretch>
          <a:fillRect/>
        </a:stretch>
      </xdr:blipFill>
      <xdr:spPr bwMode="auto">
        <a:xfrm rot="10800000" flipV="1">
          <a:off x="5379343" y="4806057"/>
          <a:ext cx="204669" cy="215980"/>
        </a:xfrm>
        <a:prstGeom prst="rect">
          <a:avLst/>
        </a:prstGeom>
        <a:noFill/>
        <a:ln w="9525">
          <a:noFill/>
          <a:miter lim="800000"/>
          <a:headEnd/>
          <a:tailEnd/>
        </a:ln>
      </xdr:spPr>
    </xdr:pic>
    <xdr:clientData/>
  </xdr:twoCellAnchor>
  <xdr:twoCellAnchor>
    <xdr:from>
      <xdr:col>6</xdr:col>
      <xdr:colOff>165100</xdr:colOff>
      <xdr:row>15</xdr:row>
      <xdr:rowOff>82550</xdr:rowOff>
    </xdr:from>
    <xdr:to>
      <xdr:col>6</xdr:col>
      <xdr:colOff>196850</xdr:colOff>
      <xdr:row>16</xdr:row>
      <xdr:rowOff>50800</xdr:rowOff>
    </xdr:to>
    <xdr:cxnSp macro="">
      <xdr:nvCxnSpPr>
        <xdr:cNvPr id="117" name="Straight Connector 116">
          <a:extLst>
            <a:ext uri="{FF2B5EF4-FFF2-40B4-BE49-F238E27FC236}">
              <a16:creationId xmlns:a16="http://schemas.microsoft.com/office/drawing/2014/main" id="{C66CC7E1-67D4-4A6B-9560-1F76B8C8D456}"/>
            </a:ext>
          </a:extLst>
        </xdr:cNvPr>
        <xdr:cNvCxnSpPr/>
      </xdr:nvCxnSpPr>
      <xdr:spPr>
        <a:xfrm>
          <a:off x="4022725" y="3902075"/>
          <a:ext cx="31750" cy="187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209550</xdr:colOff>
      <xdr:row>16</xdr:row>
      <xdr:rowOff>42862</xdr:rowOff>
    </xdr:from>
    <xdr:to>
      <xdr:col>11</xdr:col>
      <xdr:colOff>12700</xdr:colOff>
      <xdr:row>16</xdr:row>
      <xdr:rowOff>44450</xdr:rowOff>
    </xdr:to>
    <xdr:cxnSp macro="">
      <xdr:nvCxnSpPr>
        <xdr:cNvPr id="118" name="Straight Connector 117">
          <a:extLst>
            <a:ext uri="{FF2B5EF4-FFF2-40B4-BE49-F238E27FC236}">
              <a16:creationId xmlns:a16="http://schemas.microsoft.com/office/drawing/2014/main" id="{83583F3A-0ECA-42AD-B2FB-86260144E326}"/>
            </a:ext>
          </a:extLst>
        </xdr:cNvPr>
        <xdr:cNvCxnSpPr/>
      </xdr:nvCxnSpPr>
      <xdr:spPr>
        <a:xfrm flipH="1">
          <a:off x="4067175" y="4081462"/>
          <a:ext cx="19367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450850</xdr:colOff>
      <xdr:row>16</xdr:row>
      <xdr:rowOff>44450</xdr:rowOff>
    </xdr:from>
    <xdr:to>
      <xdr:col>6</xdr:col>
      <xdr:colOff>215900</xdr:colOff>
      <xdr:row>21</xdr:row>
      <xdr:rowOff>76200</xdr:rowOff>
    </xdr:to>
    <xdr:cxnSp macro="">
      <xdr:nvCxnSpPr>
        <xdr:cNvPr id="119" name="Straight Connector 118">
          <a:extLst>
            <a:ext uri="{FF2B5EF4-FFF2-40B4-BE49-F238E27FC236}">
              <a16:creationId xmlns:a16="http://schemas.microsoft.com/office/drawing/2014/main" id="{5F05F31D-D839-4805-A5F5-1D13A6982838}"/>
            </a:ext>
          </a:extLst>
        </xdr:cNvPr>
        <xdr:cNvCxnSpPr/>
      </xdr:nvCxnSpPr>
      <xdr:spPr>
        <a:xfrm flipH="1">
          <a:off x="3698875" y="4083050"/>
          <a:ext cx="374650" cy="1136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228600</xdr:colOff>
      <xdr:row>21</xdr:row>
      <xdr:rowOff>69850</xdr:rowOff>
    </xdr:from>
    <xdr:to>
      <xdr:col>5</xdr:col>
      <xdr:colOff>450850</xdr:colOff>
      <xdr:row>21</xdr:row>
      <xdr:rowOff>196850</xdr:rowOff>
    </xdr:to>
    <xdr:cxnSp macro="">
      <xdr:nvCxnSpPr>
        <xdr:cNvPr id="120" name="Straight Connector 119">
          <a:extLst>
            <a:ext uri="{FF2B5EF4-FFF2-40B4-BE49-F238E27FC236}">
              <a16:creationId xmlns:a16="http://schemas.microsoft.com/office/drawing/2014/main" id="{88A347F6-05CE-4564-BCDB-B8DD9BDE2FB4}"/>
            </a:ext>
          </a:extLst>
        </xdr:cNvPr>
        <xdr:cNvCxnSpPr/>
      </xdr:nvCxnSpPr>
      <xdr:spPr>
        <a:xfrm flipV="1">
          <a:off x="3476625" y="5213350"/>
          <a:ext cx="222250" cy="12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444500</xdr:colOff>
      <xdr:row>21</xdr:row>
      <xdr:rowOff>50800</xdr:rowOff>
    </xdr:from>
    <xdr:to>
      <xdr:col>10</xdr:col>
      <xdr:colOff>158750</xdr:colOff>
      <xdr:row>21</xdr:row>
      <xdr:rowOff>76200</xdr:rowOff>
    </xdr:to>
    <xdr:cxnSp macro="">
      <xdr:nvCxnSpPr>
        <xdr:cNvPr id="121" name="Straight Connector 120">
          <a:extLst>
            <a:ext uri="{FF2B5EF4-FFF2-40B4-BE49-F238E27FC236}">
              <a16:creationId xmlns:a16="http://schemas.microsoft.com/office/drawing/2014/main" id="{47A04E93-1873-46DC-8FA3-D74E8C7EE347}"/>
            </a:ext>
          </a:extLst>
        </xdr:cNvPr>
        <xdr:cNvCxnSpPr/>
      </xdr:nvCxnSpPr>
      <xdr:spPr>
        <a:xfrm flipH="1">
          <a:off x="3692525" y="5194300"/>
          <a:ext cx="2295525"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215195</xdr:colOff>
      <xdr:row>16</xdr:row>
      <xdr:rowOff>46567</xdr:rowOff>
    </xdr:from>
    <xdr:to>
      <xdr:col>8</xdr:col>
      <xdr:colOff>348546</xdr:colOff>
      <xdr:row>20</xdr:row>
      <xdr:rowOff>179212</xdr:rowOff>
    </xdr:to>
    <xdr:sp macro="" textlink="">
      <xdr:nvSpPr>
        <xdr:cNvPr id="2" name="Rectangle 1">
          <a:extLst>
            <a:ext uri="{FF2B5EF4-FFF2-40B4-BE49-F238E27FC236}">
              <a16:creationId xmlns:a16="http://schemas.microsoft.com/office/drawing/2014/main" id="{648B82AD-AFE0-47FC-A8CD-B8E9C971625B}"/>
            </a:ext>
          </a:extLst>
        </xdr:cNvPr>
        <xdr:cNvSpPr/>
      </xdr:nvSpPr>
      <xdr:spPr>
        <a:xfrm>
          <a:off x="3968045" y="4485217"/>
          <a:ext cx="742951" cy="8755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100"/>
            <a:t>Water Filtration Plant</a:t>
          </a:r>
          <a:r>
            <a:rPr lang="en-US" sz="1100" baseline="0"/>
            <a:t> (PHED)</a:t>
          </a:r>
          <a:endParaRPr lang="en-US" sz="1100"/>
        </a:p>
      </xdr:txBody>
    </xdr:sp>
    <xdr:clientData/>
  </xdr:twoCellAnchor>
  <xdr:twoCellAnchor>
    <xdr:from>
      <xdr:col>7</xdr:col>
      <xdr:colOff>385939</xdr:colOff>
      <xdr:row>14</xdr:row>
      <xdr:rowOff>41628</xdr:rowOff>
    </xdr:from>
    <xdr:to>
      <xdr:col>7</xdr:col>
      <xdr:colOff>563739</xdr:colOff>
      <xdr:row>15</xdr:row>
      <xdr:rowOff>54329</xdr:rowOff>
    </xdr:to>
    <xdr:sp macro="" textlink="">
      <xdr:nvSpPr>
        <xdr:cNvPr id="3" name="Oval 2">
          <a:extLst>
            <a:ext uri="{FF2B5EF4-FFF2-40B4-BE49-F238E27FC236}">
              <a16:creationId xmlns:a16="http://schemas.microsoft.com/office/drawing/2014/main" id="{53101162-EB14-40CF-B170-8CECFEED6880}"/>
            </a:ext>
          </a:extLst>
        </xdr:cNvPr>
        <xdr:cNvSpPr/>
      </xdr:nvSpPr>
      <xdr:spPr>
        <a:xfrm>
          <a:off x="4138789" y="3451578"/>
          <a:ext cx="177800" cy="193676"/>
        </a:xfrm>
        <a:prstGeom prst="ellipse">
          <a:avLst/>
        </a:prstGeom>
        <a:solidFill>
          <a:srgbClr val="00B0F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133349</xdr:colOff>
      <xdr:row>16</xdr:row>
      <xdr:rowOff>30339</xdr:rowOff>
    </xdr:from>
    <xdr:to>
      <xdr:col>1</xdr:col>
      <xdr:colOff>515054</xdr:colOff>
      <xdr:row>21</xdr:row>
      <xdr:rowOff>143933</xdr:rowOff>
    </xdr:to>
    <xdr:sp macro="" textlink="">
      <xdr:nvSpPr>
        <xdr:cNvPr id="4" name="Rectangle 3">
          <a:extLst>
            <a:ext uri="{FF2B5EF4-FFF2-40B4-BE49-F238E27FC236}">
              <a16:creationId xmlns:a16="http://schemas.microsoft.com/office/drawing/2014/main" id="{0BFB683E-B947-4EC3-833A-C1DD517E144C}"/>
            </a:ext>
          </a:extLst>
        </xdr:cNvPr>
        <xdr:cNvSpPr/>
      </xdr:nvSpPr>
      <xdr:spPr>
        <a:xfrm>
          <a:off x="133349" y="4468989"/>
          <a:ext cx="991305" cy="1047044"/>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Government School</a:t>
          </a:r>
        </a:p>
      </xdr:txBody>
    </xdr:sp>
    <xdr:clientData/>
  </xdr:twoCellAnchor>
  <xdr:twoCellAnchor>
    <xdr:from>
      <xdr:col>10</xdr:col>
      <xdr:colOff>591256</xdr:colOff>
      <xdr:row>5</xdr:row>
      <xdr:rowOff>127001</xdr:rowOff>
    </xdr:from>
    <xdr:to>
      <xdr:col>11</xdr:col>
      <xdr:colOff>257528</xdr:colOff>
      <xdr:row>6</xdr:row>
      <xdr:rowOff>153106</xdr:rowOff>
    </xdr:to>
    <xdr:sp macro="" textlink="">
      <xdr:nvSpPr>
        <xdr:cNvPr id="5" name="Rectangle 4">
          <a:extLst>
            <a:ext uri="{FF2B5EF4-FFF2-40B4-BE49-F238E27FC236}">
              <a16:creationId xmlns:a16="http://schemas.microsoft.com/office/drawing/2014/main" id="{95EDA781-F1C6-4E33-AF04-510660989B84}"/>
            </a:ext>
          </a:extLst>
        </xdr:cNvPr>
        <xdr:cNvSpPr/>
      </xdr:nvSpPr>
      <xdr:spPr>
        <a:xfrm>
          <a:off x="6172906" y="1727201"/>
          <a:ext cx="275872" cy="216605"/>
        </a:xfrm>
        <a:prstGeom prst="rect">
          <a:avLst/>
        </a:prstGeom>
        <a:solidFill>
          <a:srgbClr val="FF0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12</xdr:col>
      <xdr:colOff>146296</xdr:colOff>
      <xdr:row>0</xdr:row>
      <xdr:rowOff>31750</xdr:rowOff>
    </xdr:from>
    <xdr:to>
      <xdr:col>12</xdr:col>
      <xdr:colOff>516733</xdr:colOff>
      <xdr:row>3</xdr:row>
      <xdr:rowOff>66675</xdr:rowOff>
    </xdr:to>
    <xdr:pic>
      <xdr:nvPicPr>
        <xdr:cNvPr id="6" name="Picture 5">
          <a:extLst>
            <a:ext uri="{FF2B5EF4-FFF2-40B4-BE49-F238E27FC236}">
              <a16:creationId xmlns:a16="http://schemas.microsoft.com/office/drawing/2014/main" id="{7B4F808E-28AC-4692-8665-F17658747B59}"/>
            </a:ext>
          </a:extLst>
        </xdr:cNvPr>
        <xdr:cNvPicPr>
          <a:picLocks noChangeAspect="1"/>
        </xdr:cNvPicPr>
      </xdr:nvPicPr>
      <xdr:blipFill>
        <a:blip xmlns:r="http://schemas.openxmlformats.org/officeDocument/2006/relationships" r:embed="rId1"/>
        <a:stretch>
          <a:fillRect/>
        </a:stretch>
      </xdr:blipFill>
      <xdr:spPr>
        <a:xfrm>
          <a:off x="6947146" y="31750"/>
          <a:ext cx="370437" cy="463550"/>
        </a:xfrm>
        <a:prstGeom prst="rect">
          <a:avLst/>
        </a:prstGeom>
      </xdr:spPr>
    </xdr:pic>
    <xdr:clientData/>
  </xdr:twoCellAnchor>
  <xdr:twoCellAnchor editAs="oneCell">
    <xdr:from>
      <xdr:col>0</xdr:col>
      <xdr:colOff>0</xdr:colOff>
      <xdr:row>0</xdr:row>
      <xdr:rowOff>76201</xdr:rowOff>
    </xdr:from>
    <xdr:to>
      <xdr:col>0</xdr:col>
      <xdr:colOff>514350</xdr:colOff>
      <xdr:row>3</xdr:row>
      <xdr:rowOff>92075</xdr:rowOff>
    </xdr:to>
    <xdr:pic>
      <xdr:nvPicPr>
        <xdr:cNvPr id="7" name="Picture 6">
          <a:extLst>
            <a:ext uri="{FF2B5EF4-FFF2-40B4-BE49-F238E27FC236}">
              <a16:creationId xmlns:a16="http://schemas.microsoft.com/office/drawing/2014/main" id="{98C9E221-40DB-49D9-B44B-C409A955046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6201"/>
          <a:ext cx="514350" cy="444499"/>
        </a:xfrm>
        <a:prstGeom prst="rect">
          <a:avLst/>
        </a:prstGeom>
        <a:noFill/>
      </xdr:spPr>
    </xdr:pic>
    <xdr:clientData/>
  </xdr:twoCellAnchor>
  <xdr:twoCellAnchor>
    <xdr:from>
      <xdr:col>4</xdr:col>
      <xdr:colOff>0</xdr:colOff>
      <xdr:row>5</xdr:row>
      <xdr:rowOff>139700</xdr:rowOff>
    </xdr:from>
    <xdr:to>
      <xdr:col>5</xdr:col>
      <xdr:colOff>292100</xdr:colOff>
      <xdr:row>11</xdr:row>
      <xdr:rowOff>69850</xdr:rowOff>
    </xdr:to>
    <xdr:sp macro="" textlink="">
      <xdr:nvSpPr>
        <xdr:cNvPr id="8" name="Rectangle 7">
          <a:extLst>
            <a:ext uri="{FF2B5EF4-FFF2-40B4-BE49-F238E27FC236}">
              <a16:creationId xmlns:a16="http://schemas.microsoft.com/office/drawing/2014/main" id="{2FF6A0DF-CFEF-4FE4-9FEE-4093F78457FB}"/>
            </a:ext>
          </a:extLst>
        </xdr:cNvPr>
        <xdr:cNvSpPr/>
      </xdr:nvSpPr>
      <xdr:spPr>
        <a:xfrm>
          <a:off x="2438400" y="1739900"/>
          <a:ext cx="901700" cy="1073150"/>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ysClr val="windowText" lastClr="000000"/>
              </a:solidFill>
            </a:rPr>
            <a:t>Jamy</a:t>
          </a:r>
          <a:r>
            <a:rPr lang="en-US" sz="1100" baseline="0">
              <a:solidFill>
                <a:sysClr val="windowText" lastClr="000000"/>
              </a:solidFill>
            </a:rPr>
            <a:t> Masjid</a:t>
          </a:r>
          <a:endParaRPr lang="en-US" sz="1100">
            <a:solidFill>
              <a:sysClr val="windowText" lastClr="000000"/>
            </a:solidFill>
          </a:endParaRPr>
        </a:p>
      </xdr:txBody>
    </xdr:sp>
    <xdr:clientData/>
  </xdr:twoCellAnchor>
  <xdr:twoCellAnchor>
    <xdr:from>
      <xdr:col>3</xdr:col>
      <xdr:colOff>431800</xdr:colOff>
      <xdr:row>7</xdr:row>
      <xdr:rowOff>158750</xdr:rowOff>
    </xdr:from>
    <xdr:to>
      <xdr:col>3</xdr:col>
      <xdr:colOff>596900</xdr:colOff>
      <xdr:row>8</xdr:row>
      <xdr:rowOff>171450</xdr:rowOff>
    </xdr:to>
    <xdr:sp macro="" textlink="">
      <xdr:nvSpPr>
        <xdr:cNvPr id="9" name="Flowchart: Delay 8">
          <a:extLst>
            <a:ext uri="{FF2B5EF4-FFF2-40B4-BE49-F238E27FC236}">
              <a16:creationId xmlns:a16="http://schemas.microsoft.com/office/drawing/2014/main" id="{4E0874AF-285A-4DD0-B2CA-978E36EE3051}"/>
            </a:ext>
          </a:extLst>
        </xdr:cNvPr>
        <xdr:cNvSpPr/>
      </xdr:nvSpPr>
      <xdr:spPr>
        <a:xfrm rot="10800000">
          <a:off x="2260600" y="2139950"/>
          <a:ext cx="165100" cy="203200"/>
        </a:xfrm>
        <a:prstGeom prst="flowChartDelay">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49069</xdr:colOff>
      <xdr:row>15</xdr:row>
      <xdr:rowOff>479779</xdr:rowOff>
    </xdr:from>
    <xdr:to>
      <xdr:col>5</xdr:col>
      <xdr:colOff>28222</xdr:colOff>
      <xdr:row>23</xdr:row>
      <xdr:rowOff>84668</xdr:rowOff>
    </xdr:to>
    <xdr:sp macro="" textlink="">
      <xdr:nvSpPr>
        <xdr:cNvPr id="10" name="Freeform: Shape 9">
          <a:extLst>
            <a:ext uri="{FF2B5EF4-FFF2-40B4-BE49-F238E27FC236}">
              <a16:creationId xmlns:a16="http://schemas.microsoft.com/office/drawing/2014/main" id="{8CCB1242-C1A8-4401-B1FF-25A20FA398F2}"/>
            </a:ext>
          </a:extLst>
        </xdr:cNvPr>
        <xdr:cNvSpPr/>
      </xdr:nvSpPr>
      <xdr:spPr>
        <a:xfrm>
          <a:off x="1268269" y="4070704"/>
          <a:ext cx="1807953" cy="1767064"/>
        </a:xfrm>
        <a:custGeom>
          <a:avLst/>
          <a:gdLst>
            <a:gd name="connsiteX0" fmla="*/ 162597 w 1439653"/>
            <a:gd name="connsiteY0" fmla="*/ 275166 h 1996722"/>
            <a:gd name="connsiteX1" fmla="*/ 211986 w 1439653"/>
            <a:gd name="connsiteY1" fmla="*/ 423333 h 1996722"/>
            <a:gd name="connsiteX2" fmla="*/ 226097 w 1439653"/>
            <a:gd name="connsiteY2" fmla="*/ 522111 h 1996722"/>
            <a:gd name="connsiteX3" fmla="*/ 247264 w 1439653"/>
            <a:gd name="connsiteY3" fmla="*/ 627944 h 1996722"/>
            <a:gd name="connsiteX4" fmla="*/ 240208 w 1439653"/>
            <a:gd name="connsiteY4" fmla="*/ 832555 h 1996722"/>
            <a:gd name="connsiteX5" fmla="*/ 226097 w 1439653"/>
            <a:gd name="connsiteY5" fmla="*/ 896055 h 1996722"/>
            <a:gd name="connsiteX6" fmla="*/ 211986 w 1439653"/>
            <a:gd name="connsiteY6" fmla="*/ 973666 h 1996722"/>
            <a:gd name="connsiteX7" fmla="*/ 197875 w 1439653"/>
            <a:gd name="connsiteY7" fmla="*/ 1107722 h 1996722"/>
            <a:gd name="connsiteX8" fmla="*/ 176708 w 1439653"/>
            <a:gd name="connsiteY8" fmla="*/ 1171222 h 1996722"/>
            <a:gd name="connsiteX9" fmla="*/ 99097 w 1439653"/>
            <a:gd name="connsiteY9" fmla="*/ 1453444 h 1996722"/>
            <a:gd name="connsiteX10" fmla="*/ 70875 w 1439653"/>
            <a:gd name="connsiteY10" fmla="*/ 1495778 h 1996722"/>
            <a:gd name="connsiteX11" fmla="*/ 21486 w 1439653"/>
            <a:gd name="connsiteY11" fmla="*/ 1566333 h 1996722"/>
            <a:gd name="connsiteX12" fmla="*/ 14431 w 1439653"/>
            <a:gd name="connsiteY12" fmla="*/ 1594555 h 1996722"/>
            <a:gd name="connsiteX13" fmla="*/ 320 w 1439653"/>
            <a:gd name="connsiteY13" fmla="*/ 1643944 h 1996722"/>
            <a:gd name="connsiteX14" fmla="*/ 35597 w 1439653"/>
            <a:gd name="connsiteY14" fmla="*/ 1763889 h 1996722"/>
            <a:gd name="connsiteX15" fmla="*/ 70875 w 1439653"/>
            <a:gd name="connsiteY15" fmla="*/ 1820333 h 1996722"/>
            <a:gd name="connsiteX16" fmla="*/ 148486 w 1439653"/>
            <a:gd name="connsiteY16" fmla="*/ 1897944 h 1996722"/>
            <a:gd name="connsiteX17" fmla="*/ 219042 w 1439653"/>
            <a:gd name="connsiteY17" fmla="*/ 1954389 h 1996722"/>
            <a:gd name="connsiteX18" fmla="*/ 388375 w 1439653"/>
            <a:gd name="connsiteY18" fmla="*/ 1996722 h 1996722"/>
            <a:gd name="connsiteX19" fmla="*/ 557708 w 1439653"/>
            <a:gd name="connsiteY19" fmla="*/ 1982611 h 1996722"/>
            <a:gd name="connsiteX20" fmla="*/ 614153 w 1439653"/>
            <a:gd name="connsiteY20" fmla="*/ 1975555 h 1996722"/>
            <a:gd name="connsiteX21" fmla="*/ 825820 w 1439653"/>
            <a:gd name="connsiteY21" fmla="*/ 1940278 h 1996722"/>
            <a:gd name="connsiteX22" fmla="*/ 882264 w 1439653"/>
            <a:gd name="connsiteY22" fmla="*/ 1926166 h 1996722"/>
            <a:gd name="connsiteX23" fmla="*/ 988097 w 1439653"/>
            <a:gd name="connsiteY23" fmla="*/ 1862666 h 1996722"/>
            <a:gd name="connsiteX24" fmla="*/ 1023375 w 1439653"/>
            <a:gd name="connsiteY24" fmla="*/ 1820333 h 1996722"/>
            <a:gd name="connsiteX25" fmla="*/ 1206820 w 1439653"/>
            <a:gd name="connsiteY25" fmla="*/ 1735666 h 1996722"/>
            <a:gd name="connsiteX26" fmla="*/ 1256208 w 1439653"/>
            <a:gd name="connsiteY26" fmla="*/ 1693333 h 1996722"/>
            <a:gd name="connsiteX27" fmla="*/ 1298542 w 1439653"/>
            <a:gd name="connsiteY27" fmla="*/ 1580444 h 1996722"/>
            <a:gd name="connsiteX28" fmla="*/ 1319708 w 1439653"/>
            <a:gd name="connsiteY28" fmla="*/ 1404055 h 1996722"/>
            <a:gd name="connsiteX29" fmla="*/ 1333820 w 1439653"/>
            <a:gd name="connsiteY29" fmla="*/ 1284111 h 1996722"/>
            <a:gd name="connsiteX30" fmla="*/ 1319708 w 1439653"/>
            <a:gd name="connsiteY30" fmla="*/ 1107722 h 1996722"/>
            <a:gd name="connsiteX31" fmla="*/ 1326764 w 1439653"/>
            <a:gd name="connsiteY31" fmla="*/ 832555 h 1996722"/>
            <a:gd name="connsiteX32" fmla="*/ 1362042 w 1439653"/>
            <a:gd name="connsiteY32" fmla="*/ 790222 h 1996722"/>
            <a:gd name="connsiteX33" fmla="*/ 1411431 w 1439653"/>
            <a:gd name="connsiteY33" fmla="*/ 726722 h 1996722"/>
            <a:gd name="connsiteX34" fmla="*/ 1439653 w 1439653"/>
            <a:gd name="connsiteY34" fmla="*/ 635000 h 1996722"/>
            <a:gd name="connsiteX35" fmla="*/ 1411431 w 1439653"/>
            <a:gd name="connsiteY35" fmla="*/ 359833 h 1996722"/>
            <a:gd name="connsiteX36" fmla="*/ 1390264 w 1439653"/>
            <a:gd name="connsiteY36" fmla="*/ 324555 h 1996722"/>
            <a:gd name="connsiteX37" fmla="*/ 1369097 w 1439653"/>
            <a:gd name="connsiteY37" fmla="*/ 275166 h 1996722"/>
            <a:gd name="connsiteX38" fmla="*/ 1319708 w 1439653"/>
            <a:gd name="connsiteY38" fmla="*/ 204611 h 1996722"/>
            <a:gd name="connsiteX39" fmla="*/ 1298542 w 1439653"/>
            <a:gd name="connsiteY39" fmla="*/ 197555 h 1996722"/>
            <a:gd name="connsiteX40" fmla="*/ 1227986 w 1439653"/>
            <a:gd name="connsiteY40" fmla="*/ 141111 h 1996722"/>
            <a:gd name="connsiteX41" fmla="*/ 1164486 w 1439653"/>
            <a:gd name="connsiteY41" fmla="*/ 84666 h 1996722"/>
            <a:gd name="connsiteX42" fmla="*/ 1122153 w 1439653"/>
            <a:gd name="connsiteY42" fmla="*/ 56444 h 1996722"/>
            <a:gd name="connsiteX43" fmla="*/ 1044542 w 1439653"/>
            <a:gd name="connsiteY43" fmla="*/ 14111 h 1996722"/>
            <a:gd name="connsiteX44" fmla="*/ 861097 w 1439653"/>
            <a:gd name="connsiteY44" fmla="*/ 35278 h 1996722"/>
            <a:gd name="connsiteX45" fmla="*/ 748208 w 1439653"/>
            <a:gd name="connsiteY45" fmla="*/ 63500 h 1996722"/>
            <a:gd name="connsiteX46" fmla="*/ 719986 w 1439653"/>
            <a:gd name="connsiteY46" fmla="*/ 70555 h 1996722"/>
            <a:gd name="connsiteX47" fmla="*/ 656486 w 1439653"/>
            <a:gd name="connsiteY47" fmla="*/ 56444 h 1996722"/>
            <a:gd name="connsiteX48" fmla="*/ 522431 w 1439653"/>
            <a:gd name="connsiteY48" fmla="*/ 0 h 1996722"/>
            <a:gd name="connsiteX49" fmla="*/ 381320 w 1439653"/>
            <a:gd name="connsiteY49" fmla="*/ 28222 h 1996722"/>
            <a:gd name="connsiteX50" fmla="*/ 360153 w 1439653"/>
            <a:gd name="connsiteY50" fmla="*/ 42333 h 1996722"/>
            <a:gd name="connsiteX51" fmla="*/ 331931 w 1439653"/>
            <a:gd name="connsiteY51" fmla="*/ 56444 h 1996722"/>
            <a:gd name="connsiteX52" fmla="*/ 233153 w 1439653"/>
            <a:gd name="connsiteY52" fmla="*/ 127000 h 1996722"/>
            <a:gd name="connsiteX53" fmla="*/ 197875 w 1439653"/>
            <a:gd name="connsiteY53" fmla="*/ 141111 h 1996722"/>
            <a:gd name="connsiteX54" fmla="*/ 162597 w 1439653"/>
            <a:gd name="connsiteY54" fmla="*/ 169333 h 1996722"/>
            <a:gd name="connsiteX55" fmla="*/ 120264 w 1439653"/>
            <a:gd name="connsiteY55" fmla="*/ 218722 h 1996722"/>
            <a:gd name="connsiteX56" fmla="*/ 127320 w 1439653"/>
            <a:gd name="connsiteY56" fmla="*/ 254000 h 1996722"/>
            <a:gd name="connsiteX57" fmla="*/ 162597 w 1439653"/>
            <a:gd name="connsiteY57" fmla="*/ 275166 h 19967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439653" h="1996722">
              <a:moveTo>
                <a:pt x="162597" y="275166"/>
              </a:moveTo>
              <a:cubicBezTo>
                <a:pt x="176708" y="303388"/>
                <a:pt x="195414" y="345998"/>
                <a:pt x="211986" y="423333"/>
              </a:cubicBezTo>
              <a:cubicBezTo>
                <a:pt x="218955" y="455855"/>
                <a:pt x="220446" y="489334"/>
                <a:pt x="226097" y="522111"/>
              </a:cubicBezTo>
              <a:cubicBezTo>
                <a:pt x="232210" y="557564"/>
                <a:pt x="240208" y="592666"/>
                <a:pt x="247264" y="627944"/>
              </a:cubicBezTo>
              <a:cubicBezTo>
                <a:pt x="244912" y="696148"/>
                <a:pt x="245579" y="764522"/>
                <a:pt x="240208" y="832555"/>
              </a:cubicBezTo>
              <a:cubicBezTo>
                <a:pt x="238501" y="854171"/>
                <a:pt x="230349" y="874793"/>
                <a:pt x="226097" y="896055"/>
              </a:cubicBezTo>
              <a:cubicBezTo>
                <a:pt x="220940" y="921839"/>
                <a:pt x="215704" y="947636"/>
                <a:pt x="211986" y="973666"/>
              </a:cubicBezTo>
              <a:cubicBezTo>
                <a:pt x="211108" y="979810"/>
                <a:pt x="200066" y="1097862"/>
                <a:pt x="197875" y="1107722"/>
              </a:cubicBezTo>
              <a:cubicBezTo>
                <a:pt x="193035" y="1129502"/>
                <a:pt x="182283" y="1149618"/>
                <a:pt x="176708" y="1171222"/>
              </a:cubicBezTo>
              <a:cubicBezTo>
                <a:pt x="144054" y="1297758"/>
                <a:pt x="147688" y="1336827"/>
                <a:pt x="99097" y="1453444"/>
              </a:cubicBezTo>
              <a:cubicBezTo>
                <a:pt x="92574" y="1469099"/>
                <a:pt x="79601" y="1481235"/>
                <a:pt x="70875" y="1495778"/>
              </a:cubicBezTo>
              <a:cubicBezTo>
                <a:pt x="32605" y="1559562"/>
                <a:pt x="91343" y="1482506"/>
                <a:pt x="21486" y="1566333"/>
              </a:cubicBezTo>
              <a:cubicBezTo>
                <a:pt x="19134" y="1575740"/>
                <a:pt x="16982" y="1585200"/>
                <a:pt x="14431" y="1594555"/>
              </a:cubicBezTo>
              <a:cubicBezTo>
                <a:pt x="9926" y="1611073"/>
                <a:pt x="1459" y="1626860"/>
                <a:pt x="320" y="1643944"/>
              </a:cubicBezTo>
              <a:cubicBezTo>
                <a:pt x="-2644" y="1688402"/>
                <a:pt x="15423" y="1725782"/>
                <a:pt x="35597" y="1763889"/>
              </a:cubicBezTo>
              <a:cubicBezTo>
                <a:pt x="45978" y="1783498"/>
                <a:pt x="56583" y="1803362"/>
                <a:pt x="70875" y="1820333"/>
              </a:cubicBezTo>
              <a:cubicBezTo>
                <a:pt x="94442" y="1848318"/>
                <a:pt x="122616" y="1872074"/>
                <a:pt x="148486" y="1897944"/>
              </a:cubicBezTo>
              <a:cubicBezTo>
                <a:pt x="170928" y="1920386"/>
                <a:pt x="188295" y="1941443"/>
                <a:pt x="219042" y="1954389"/>
              </a:cubicBezTo>
              <a:cubicBezTo>
                <a:pt x="280524" y="1980276"/>
                <a:pt x="324807" y="1985164"/>
                <a:pt x="388375" y="1996722"/>
              </a:cubicBezTo>
              <a:lnTo>
                <a:pt x="557708" y="1982611"/>
              </a:lnTo>
              <a:cubicBezTo>
                <a:pt x="576587" y="1980841"/>
                <a:pt x="595526" y="1979103"/>
                <a:pt x="614153" y="1975555"/>
              </a:cubicBezTo>
              <a:cubicBezTo>
                <a:pt x="817541" y="1936815"/>
                <a:pt x="581772" y="1968989"/>
                <a:pt x="825820" y="1940278"/>
              </a:cubicBezTo>
              <a:cubicBezTo>
                <a:pt x="844635" y="1935574"/>
                <a:pt x="864331" y="1933550"/>
                <a:pt x="882264" y="1926166"/>
              </a:cubicBezTo>
              <a:cubicBezTo>
                <a:pt x="894466" y="1921142"/>
                <a:pt x="971931" y="1877363"/>
                <a:pt x="988097" y="1862666"/>
              </a:cubicBezTo>
              <a:cubicBezTo>
                <a:pt x="1001689" y="1850310"/>
                <a:pt x="1008091" y="1830522"/>
                <a:pt x="1023375" y="1820333"/>
              </a:cubicBezTo>
              <a:cubicBezTo>
                <a:pt x="1074201" y="1786449"/>
                <a:pt x="1148210" y="1759110"/>
                <a:pt x="1206820" y="1735666"/>
              </a:cubicBezTo>
              <a:cubicBezTo>
                <a:pt x="1223283" y="1721555"/>
                <a:pt x="1242812" y="1710382"/>
                <a:pt x="1256208" y="1693333"/>
              </a:cubicBezTo>
              <a:cubicBezTo>
                <a:pt x="1283267" y="1658895"/>
                <a:pt x="1288399" y="1621015"/>
                <a:pt x="1298542" y="1580444"/>
              </a:cubicBezTo>
              <a:cubicBezTo>
                <a:pt x="1305597" y="1521648"/>
                <a:pt x="1312708" y="1462858"/>
                <a:pt x="1319708" y="1404055"/>
              </a:cubicBezTo>
              <a:cubicBezTo>
                <a:pt x="1324467" y="1364080"/>
                <a:pt x="1333820" y="1284111"/>
                <a:pt x="1333820" y="1284111"/>
              </a:cubicBezTo>
              <a:cubicBezTo>
                <a:pt x="1329116" y="1225315"/>
                <a:pt x="1324606" y="1166502"/>
                <a:pt x="1319708" y="1107722"/>
              </a:cubicBezTo>
              <a:cubicBezTo>
                <a:pt x="1310855" y="1001488"/>
                <a:pt x="1300182" y="961667"/>
                <a:pt x="1326764" y="832555"/>
              </a:cubicBezTo>
              <a:cubicBezTo>
                <a:pt x="1330468" y="814564"/>
                <a:pt x="1351853" y="805506"/>
                <a:pt x="1362042" y="790222"/>
              </a:cubicBezTo>
              <a:cubicBezTo>
                <a:pt x="1406085" y="724158"/>
                <a:pt x="1357455" y="767204"/>
                <a:pt x="1411431" y="726722"/>
              </a:cubicBezTo>
              <a:cubicBezTo>
                <a:pt x="1421523" y="701491"/>
                <a:pt x="1439653" y="660774"/>
                <a:pt x="1439653" y="635000"/>
              </a:cubicBezTo>
              <a:cubicBezTo>
                <a:pt x="1439653" y="612058"/>
                <a:pt x="1430986" y="422407"/>
                <a:pt x="1411431" y="359833"/>
              </a:cubicBezTo>
              <a:cubicBezTo>
                <a:pt x="1407341" y="346744"/>
                <a:pt x="1396397" y="336821"/>
                <a:pt x="1390264" y="324555"/>
              </a:cubicBezTo>
              <a:cubicBezTo>
                <a:pt x="1382254" y="308535"/>
                <a:pt x="1376603" y="291429"/>
                <a:pt x="1369097" y="275166"/>
              </a:cubicBezTo>
              <a:cubicBezTo>
                <a:pt x="1354277" y="243056"/>
                <a:pt x="1348718" y="225332"/>
                <a:pt x="1319708" y="204611"/>
              </a:cubicBezTo>
              <a:cubicBezTo>
                <a:pt x="1313656" y="200288"/>
                <a:pt x="1305597" y="199907"/>
                <a:pt x="1298542" y="197555"/>
              </a:cubicBezTo>
              <a:cubicBezTo>
                <a:pt x="1275023" y="178740"/>
                <a:pt x="1251024" y="160511"/>
                <a:pt x="1227986" y="141111"/>
              </a:cubicBezTo>
              <a:cubicBezTo>
                <a:pt x="1206324" y="122869"/>
                <a:pt x="1186600" y="102358"/>
                <a:pt x="1164486" y="84666"/>
              </a:cubicBezTo>
              <a:cubicBezTo>
                <a:pt x="1151243" y="74072"/>
                <a:pt x="1136461" y="65549"/>
                <a:pt x="1122153" y="56444"/>
              </a:cubicBezTo>
              <a:cubicBezTo>
                <a:pt x="1086368" y="33672"/>
                <a:pt x="1084160" y="33920"/>
                <a:pt x="1044542" y="14111"/>
              </a:cubicBezTo>
              <a:cubicBezTo>
                <a:pt x="983394" y="21167"/>
                <a:pt x="921814" y="25159"/>
                <a:pt x="861097" y="35278"/>
              </a:cubicBezTo>
              <a:cubicBezTo>
                <a:pt x="822837" y="41655"/>
                <a:pt x="785838" y="54093"/>
                <a:pt x="748208" y="63500"/>
              </a:cubicBezTo>
              <a:lnTo>
                <a:pt x="719986" y="70555"/>
              </a:lnTo>
              <a:cubicBezTo>
                <a:pt x="698819" y="65851"/>
                <a:pt x="677255" y="62675"/>
                <a:pt x="656486" y="56444"/>
              </a:cubicBezTo>
              <a:cubicBezTo>
                <a:pt x="590090" y="36525"/>
                <a:pt x="579820" y="28694"/>
                <a:pt x="522431" y="0"/>
              </a:cubicBezTo>
              <a:cubicBezTo>
                <a:pt x="475394" y="9407"/>
                <a:pt x="427735" y="16114"/>
                <a:pt x="381320" y="28222"/>
              </a:cubicBezTo>
              <a:cubicBezTo>
                <a:pt x="373115" y="30362"/>
                <a:pt x="367516" y="38126"/>
                <a:pt x="360153" y="42333"/>
              </a:cubicBezTo>
              <a:cubicBezTo>
                <a:pt x="351021" y="47551"/>
                <a:pt x="340682" y="50610"/>
                <a:pt x="331931" y="56444"/>
              </a:cubicBezTo>
              <a:cubicBezTo>
                <a:pt x="325883" y="60476"/>
                <a:pt x="248930" y="120689"/>
                <a:pt x="233153" y="127000"/>
              </a:cubicBezTo>
              <a:lnTo>
                <a:pt x="197875" y="141111"/>
              </a:lnTo>
              <a:cubicBezTo>
                <a:pt x="166315" y="188452"/>
                <a:pt x="203494" y="142068"/>
                <a:pt x="162597" y="169333"/>
              </a:cubicBezTo>
              <a:cubicBezTo>
                <a:pt x="147859" y="179158"/>
                <a:pt x="130043" y="205684"/>
                <a:pt x="120264" y="218722"/>
              </a:cubicBezTo>
              <a:cubicBezTo>
                <a:pt x="122616" y="230481"/>
                <a:pt x="119516" y="244895"/>
                <a:pt x="127320" y="254000"/>
              </a:cubicBezTo>
              <a:cubicBezTo>
                <a:pt x="135562" y="263616"/>
                <a:pt x="148486" y="246944"/>
                <a:pt x="162597" y="275166"/>
              </a:cubicBezTo>
              <a:close/>
            </a:path>
          </a:pathLst>
        </a:custGeom>
        <a:solidFill>
          <a:schemeClr val="bg1">
            <a:lumMod val="75000"/>
          </a:schemeClr>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a:p>
          <a:pPr algn="l"/>
          <a:endParaRPr lang="en-US" sz="1100"/>
        </a:p>
        <a:p>
          <a:pPr algn="l"/>
          <a:endParaRPr lang="en-US" sz="1100"/>
        </a:p>
        <a:p>
          <a:pPr algn="l"/>
          <a:endParaRPr lang="en-US" sz="1100"/>
        </a:p>
        <a:p>
          <a:pPr algn="l"/>
          <a:endParaRPr lang="en-US" sz="1100"/>
        </a:p>
        <a:p>
          <a:pPr algn="l"/>
          <a:r>
            <a:rPr lang="en-US" sz="1100" b="1"/>
            <a:t>              Stagnant water </a:t>
          </a:r>
        </a:p>
      </xdr:txBody>
    </xdr:sp>
    <xdr:clientData/>
  </xdr:twoCellAnchor>
  <xdr:twoCellAnchor>
    <xdr:from>
      <xdr:col>1</xdr:col>
      <xdr:colOff>98777</xdr:colOff>
      <xdr:row>25</xdr:row>
      <xdr:rowOff>35277</xdr:rowOff>
    </xdr:from>
    <xdr:to>
      <xdr:col>5</xdr:col>
      <xdr:colOff>134055</xdr:colOff>
      <xdr:row>25</xdr:row>
      <xdr:rowOff>70555</xdr:rowOff>
    </xdr:to>
    <xdr:sp macro="" textlink="">
      <xdr:nvSpPr>
        <xdr:cNvPr id="11" name="Freeform: Shape 10">
          <a:extLst>
            <a:ext uri="{FF2B5EF4-FFF2-40B4-BE49-F238E27FC236}">
              <a16:creationId xmlns:a16="http://schemas.microsoft.com/office/drawing/2014/main" id="{073EE059-96B3-42C6-A2C4-10646DE0B118}"/>
            </a:ext>
          </a:extLst>
        </xdr:cNvPr>
        <xdr:cNvSpPr/>
      </xdr:nvSpPr>
      <xdr:spPr>
        <a:xfrm>
          <a:off x="708377" y="6169377"/>
          <a:ext cx="2473678" cy="35278"/>
        </a:xfrm>
        <a:custGeom>
          <a:avLst/>
          <a:gdLst>
            <a:gd name="connsiteX0" fmla="*/ 0 w 2462389"/>
            <a:gd name="connsiteY0" fmla="*/ 0 h 35278"/>
            <a:gd name="connsiteX1" fmla="*/ 508000 w 2462389"/>
            <a:gd name="connsiteY1" fmla="*/ 14111 h 35278"/>
            <a:gd name="connsiteX2" fmla="*/ 564445 w 2462389"/>
            <a:gd name="connsiteY2" fmla="*/ 21167 h 35278"/>
            <a:gd name="connsiteX3" fmla="*/ 677334 w 2462389"/>
            <a:gd name="connsiteY3" fmla="*/ 28222 h 35278"/>
            <a:gd name="connsiteX4" fmla="*/ 762000 w 2462389"/>
            <a:gd name="connsiteY4" fmla="*/ 35278 h 35278"/>
            <a:gd name="connsiteX5" fmla="*/ 966611 w 2462389"/>
            <a:gd name="connsiteY5" fmla="*/ 28222 h 35278"/>
            <a:gd name="connsiteX6" fmla="*/ 1023056 w 2462389"/>
            <a:gd name="connsiteY6" fmla="*/ 21167 h 35278"/>
            <a:gd name="connsiteX7" fmla="*/ 1495778 w 2462389"/>
            <a:gd name="connsiteY7" fmla="*/ 14111 h 35278"/>
            <a:gd name="connsiteX8" fmla="*/ 1636889 w 2462389"/>
            <a:gd name="connsiteY8" fmla="*/ 7056 h 35278"/>
            <a:gd name="connsiteX9" fmla="*/ 2462389 w 2462389"/>
            <a:gd name="connsiteY9" fmla="*/ 0 h 3527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2462389" h="35278">
              <a:moveTo>
                <a:pt x="0" y="0"/>
              </a:moveTo>
              <a:lnTo>
                <a:pt x="508000" y="14111"/>
              </a:lnTo>
              <a:cubicBezTo>
                <a:pt x="526948" y="14822"/>
                <a:pt x="545549" y="19592"/>
                <a:pt x="564445" y="21167"/>
              </a:cubicBezTo>
              <a:cubicBezTo>
                <a:pt x="602018" y="24298"/>
                <a:pt x="639727" y="25536"/>
                <a:pt x="677334" y="28222"/>
              </a:cubicBezTo>
              <a:cubicBezTo>
                <a:pt x="705582" y="30240"/>
                <a:pt x="733778" y="32926"/>
                <a:pt x="762000" y="35278"/>
              </a:cubicBezTo>
              <a:lnTo>
                <a:pt x="966611" y="28222"/>
              </a:lnTo>
              <a:cubicBezTo>
                <a:pt x="985545" y="27199"/>
                <a:pt x="1004101" y="21672"/>
                <a:pt x="1023056" y="21167"/>
              </a:cubicBezTo>
              <a:cubicBezTo>
                <a:pt x="1180592" y="16966"/>
                <a:pt x="1338204" y="16463"/>
                <a:pt x="1495778" y="14111"/>
              </a:cubicBezTo>
              <a:cubicBezTo>
                <a:pt x="1542815" y="11759"/>
                <a:pt x="1589799" y="7775"/>
                <a:pt x="1636889" y="7056"/>
              </a:cubicBezTo>
              <a:lnTo>
                <a:pt x="2462389" y="0"/>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28</xdr:row>
      <xdr:rowOff>21167</xdr:rowOff>
    </xdr:from>
    <xdr:to>
      <xdr:col>10</xdr:col>
      <xdr:colOff>112889</xdr:colOff>
      <xdr:row>28</xdr:row>
      <xdr:rowOff>127000</xdr:rowOff>
    </xdr:to>
    <xdr:sp macro="" textlink="">
      <xdr:nvSpPr>
        <xdr:cNvPr id="12" name="Freeform: Shape 11">
          <a:extLst>
            <a:ext uri="{FF2B5EF4-FFF2-40B4-BE49-F238E27FC236}">
              <a16:creationId xmlns:a16="http://schemas.microsoft.com/office/drawing/2014/main" id="{5D4EFD4D-208B-4504-A8E1-68AB23AFF8F0}"/>
            </a:ext>
          </a:extLst>
        </xdr:cNvPr>
        <xdr:cNvSpPr/>
      </xdr:nvSpPr>
      <xdr:spPr>
        <a:xfrm>
          <a:off x="609600" y="6726767"/>
          <a:ext cx="5084939" cy="105833"/>
        </a:xfrm>
        <a:custGeom>
          <a:avLst/>
          <a:gdLst>
            <a:gd name="connsiteX0" fmla="*/ 0 w 4303889"/>
            <a:gd name="connsiteY0" fmla="*/ 42333 h 42333"/>
            <a:gd name="connsiteX1" fmla="*/ 973667 w 4303889"/>
            <a:gd name="connsiteY1" fmla="*/ 42333 h 42333"/>
            <a:gd name="connsiteX2" fmla="*/ 1093612 w 4303889"/>
            <a:gd name="connsiteY2" fmla="*/ 35277 h 42333"/>
            <a:gd name="connsiteX3" fmla="*/ 1255889 w 4303889"/>
            <a:gd name="connsiteY3" fmla="*/ 28222 h 42333"/>
            <a:gd name="connsiteX4" fmla="*/ 1382889 w 4303889"/>
            <a:gd name="connsiteY4" fmla="*/ 14111 h 42333"/>
            <a:gd name="connsiteX5" fmla="*/ 1524000 w 4303889"/>
            <a:gd name="connsiteY5" fmla="*/ 7055 h 42333"/>
            <a:gd name="connsiteX6" fmla="*/ 1601612 w 4303889"/>
            <a:gd name="connsiteY6" fmla="*/ 0 h 42333"/>
            <a:gd name="connsiteX7" fmla="*/ 3097389 w 4303889"/>
            <a:gd name="connsiteY7" fmla="*/ 14111 h 42333"/>
            <a:gd name="connsiteX8" fmla="*/ 4303889 w 4303889"/>
            <a:gd name="connsiteY8" fmla="*/ 7055 h 4233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03889" h="42333">
              <a:moveTo>
                <a:pt x="0" y="42333"/>
              </a:moveTo>
              <a:cubicBezTo>
                <a:pt x="1042493" y="25242"/>
                <a:pt x="-257128" y="42333"/>
                <a:pt x="973667" y="42333"/>
              </a:cubicBezTo>
              <a:cubicBezTo>
                <a:pt x="1013718" y="42333"/>
                <a:pt x="1053611" y="37277"/>
                <a:pt x="1093612" y="35277"/>
              </a:cubicBezTo>
              <a:lnTo>
                <a:pt x="1255889" y="28222"/>
              </a:lnTo>
              <a:cubicBezTo>
                <a:pt x="1298222" y="23518"/>
                <a:pt x="1340427" y="17463"/>
                <a:pt x="1382889" y="14111"/>
              </a:cubicBezTo>
              <a:cubicBezTo>
                <a:pt x="1429839" y="10404"/>
                <a:pt x="1477002" y="10087"/>
                <a:pt x="1524000" y="7055"/>
              </a:cubicBezTo>
              <a:cubicBezTo>
                <a:pt x="1549923" y="5383"/>
                <a:pt x="1575741" y="2352"/>
                <a:pt x="1601612" y="0"/>
              </a:cubicBezTo>
              <a:lnTo>
                <a:pt x="3097389" y="14111"/>
              </a:lnTo>
              <a:lnTo>
                <a:pt x="4303889" y="7055"/>
              </a:ln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84666</xdr:colOff>
      <xdr:row>16</xdr:row>
      <xdr:rowOff>105832</xdr:rowOff>
    </xdr:from>
    <xdr:to>
      <xdr:col>5</xdr:col>
      <xdr:colOff>225786</xdr:colOff>
      <xdr:row>25</xdr:row>
      <xdr:rowOff>28222</xdr:rowOff>
    </xdr:to>
    <xdr:sp macro="" textlink="">
      <xdr:nvSpPr>
        <xdr:cNvPr id="13" name="Freeform: Shape 12">
          <a:extLst>
            <a:ext uri="{FF2B5EF4-FFF2-40B4-BE49-F238E27FC236}">
              <a16:creationId xmlns:a16="http://schemas.microsoft.com/office/drawing/2014/main" id="{9EB2CC73-699C-4007-9A87-99F3C8D6DC65}"/>
            </a:ext>
          </a:extLst>
        </xdr:cNvPr>
        <xdr:cNvSpPr/>
      </xdr:nvSpPr>
      <xdr:spPr>
        <a:xfrm rot="21383064">
          <a:off x="3132666" y="4544482"/>
          <a:ext cx="141120" cy="1617840"/>
        </a:xfrm>
        <a:custGeom>
          <a:avLst/>
          <a:gdLst>
            <a:gd name="connsiteX0" fmla="*/ 0 w 141120"/>
            <a:gd name="connsiteY0" fmla="*/ 1573389 h 1573389"/>
            <a:gd name="connsiteX1" fmla="*/ 14111 w 141120"/>
            <a:gd name="connsiteY1" fmla="*/ 1375833 h 1573389"/>
            <a:gd name="connsiteX2" fmla="*/ 21167 w 141120"/>
            <a:gd name="connsiteY2" fmla="*/ 1262944 h 1573389"/>
            <a:gd name="connsiteX3" fmla="*/ 28222 w 141120"/>
            <a:gd name="connsiteY3" fmla="*/ 1185333 h 1573389"/>
            <a:gd name="connsiteX4" fmla="*/ 42334 w 141120"/>
            <a:gd name="connsiteY4" fmla="*/ 945444 h 1573389"/>
            <a:gd name="connsiteX5" fmla="*/ 56445 w 141120"/>
            <a:gd name="connsiteY5" fmla="*/ 839611 h 1573389"/>
            <a:gd name="connsiteX6" fmla="*/ 63500 w 141120"/>
            <a:gd name="connsiteY6" fmla="*/ 627944 h 1573389"/>
            <a:gd name="connsiteX7" fmla="*/ 77611 w 141120"/>
            <a:gd name="connsiteY7" fmla="*/ 409222 h 1573389"/>
            <a:gd name="connsiteX8" fmla="*/ 84667 w 141120"/>
            <a:gd name="connsiteY8" fmla="*/ 345722 h 1573389"/>
            <a:gd name="connsiteX9" fmla="*/ 98778 w 141120"/>
            <a:gd name="connsiteY9" fmla="*/ 289277 h 1573389"/>
            <a:gd name="connsiteX10" fmla="*/ 112889 w 141120"/>
            <a:gd name="connsiteY10" fmla="*/ 190500 h 1573389"/>
            <a:gd name="connsiteX11" fmla="*/ 119945 w 141120"/>
            <a:gd name="connsiteY11" fmla="*/ 141111 h 1573389"/>
            <a:gd name="connsiteX12" fmla="*/ 134056 w 141120"/>
            <a:gd name="connsiteY12" fmla="*/ 35277 h 1573389"/>
            <a:gd name="connsiteX13" fmla="*/ 141111 w 141120"/>
            <a:gd name="connsiteY13" fmla="*/ 0 h 157338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41120" h="1573389">
              <a:moveTo>
                <a:pt x="0" y="1573389"/>
              </a:moveTo>
              <a:cubicBezTo>
                <a:pt x="20501" y="1204395"/>
                <a:pt x="-3927" y="1610325"/>
                <a:pt x="14111" y="1375833"/>
              </a:cubicBezTo>
              <a:cubicBezTo>
                <a:pt x="17003" y="1338241"/>
                <a:pt x="18382" y="1300544"/>
                <a:pt x="21167" y="1262944"/>
              </a:cubicBezTo>
              <a:cubicBezTo>
                <a:pt x="23086" y="1237038"/>
                <a:pt x="26494" y="1211252"/>
                <a:pt x="28222" y="1185333"/>
              </a:cubicBezTo>
              <a:cubicBezTo>
                <a:pt x="31570" y="1135106"/>
                <a:pt x="36699" y="1001792"/>
                <a:pt x="42334" y="945444"/>
              </a:cubicBezTo>
              <a:cubicBezTo>
                <a:pt x="45875" y="910031"/>
                <a:pt x="51741" y="874889"/>
                <a:pt x="56445" y="839611"/>
              </a:cubicBezTo>
              <a:cubicBezTo>
                <a:pt x="58797" y="769055"/>
                <a:pt x="60032" y="698454"/>
                <a:pt x="63500" y="627944"/>
              </a:cubicBezTo>
              <a:cubicBezTo>
                <a:pt x="67089" y="554973"/>
                <a:pt x="69542" y="481834"/>
                <a:pt x="77611" y="409222"/>
              </a:cubicBezTo>
              <a:cubicBezTo>
                <a:pt x="79963" y="388055"/>
                <a:pt x="80966" y="366695"/>
                <a:pt x="84667" y="345722"/>
              </a:cubicBezTo>
              <a:cubicBezTo>
                <a:pt x="88037" y="326623"/>
                <a:pt x="95309" y="308358"/>
                <a:pt x="98778" y="289277"/>
              </a:cubicBezTo>
              <a:cubicBezTo>
                <a:pt x="104728" y="256554"/>
                <a:pt x="108185" y="223426"/>
                <a:pt x="112889" y="190500"/>
              </a:cubicBezTo>
              <a:cubicBezTo>
                <a:pt x="115241" y="174037"/>
                <a:pt x="117698" y="157589"/>
                <a:pt x="119945" y="141111"/>
              </a:cubicBezTo>
              <a:cubicBezTo>
                <a:pt x="124754" y="105847"/>
                <a:pt x="125425" y="69805"/>
                <a:pt x="134056" y="35277"/>
              </a:cubicBezTo>
              <a:cubicBezTo>
                <a:pt x="141681" y="4774"/>
                <a:pt x="141111" y="16752"/>
                <a:pt x="141111" y="0"/>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388054</xdr:colOff>
      <xdr:row>21</xdr:row>
      <xdr:rowOff>91722</xdr:rowOff>
    </xdr:from>
    <xdr:to>
      <xdr:col>6</xdr:col>
      <xdr:colOff>423332</xdr:colOff>
      <xdr:row>25</xdr:row>
      <xdr:rowOff>84668</xdr:rowOff>
    </xdr:to>
    <xdr:sp macro="" textlink="">
      <xdr:nvSpPr>
        <xdr:cNvPr id="14" name="Freeform: Shape 13">
          <a:extLst>
            <a:ext uri="{FF2B5EF4-FFF2-40B4-BE49-F238E27FC236}">
              <a16:creationId xmlns:a16="http://schemas.microsoft.com/office/drawing/2014/main" id="{25CCD302-8490-436F-A4FE-E4F428C7B84A}"/>
            </a:ext>
          </a:extLst>
        </xdr:cNvPr>
        <xdr:cNvSpPr/>
      </xdr:nvSpPr>
      <xdr:spPr>
        <a:xfrm>
          <a:off x="3731329" y="5463822"/>
          <a:ext cx="25753" cy="754946"/>
        </a:xfrm>
        <a:custGeom>
          <a:avLst/>
          <a:gdLst>
            <a:gd name="connsiteX0" fmla="*/ 0 w 35278"/>
            <a:gd name="connsiteY0" fmla="*/ 726723 h 726723"/>
            <a:gd name="connsiteX1" fmla="*/ 21167 w 35278"/>
            <a:gd name="connsiteY1" fmla="*/ 105834 h 726723"/>
            <a:gd name="connsiteX2" fmla="*/ 35278 w 35278"/>
            <a:gd name="connsiteY2" fmla="*/ 0 h 726723"/>
          </a:gdLst>
          <a:ahLst/>
          <a:cxnLst>
            <a:cxn ang="0">
              <a:pos x="connsiteX0" y="connsiteY0"/>
            </a:cxn>
            <a:cxn ang="0">
              <a:pos x="connsiteX1" y="connsiteY1"/>
            </a:cxn>
            <a:cxn ang="0">
              <a:pos x="connsiteX2" y="connsiteY2"/>
            </a:cxn>
          </a:cxnLst>
          <a:rect l="l" t="t" r="r" b="b"/>
          <a:pathLst>
            <a:path w="35278" h="726723">
              <a:moveTo>
                <a:pt x="0" y="726723"/>
              </a:moveTo>
              <a:cubicBezTo>
                <a:pt x="5320" y="386244"/>
                <a:pt x="-4459" y="362083"/>
                <a:pt x="21167" y="105834"/>
              </a:cubicBezTo>
              <a:cubicBezTo>
                <a:pt x="29416" y="23345"/>
                <a:pt x="23588" y="58455"/>
                <a:pt x="35278" y="0"/>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395111</xdr:colOff>
      <xdr:row>25</xdr:row>
      <xdr:rowOff>53193</xdr:rowOff>
    </xdr:from>
    <xdr:to>
      <xdr:col>9</xdr:col>
      <xdr:colOff>388055</xdr:colOff>
      <xdr:row>25</xdr:row>
      <xdr:rowOff>123862</xdr:rowOff>
    </xdr:to>
    <xdr:sp macro="" textlink="">
      <xdr:nvSpPr>
        <xdr:cNvPr id="15" name="Freeform: Shape 14">
          <a:extLst>
            <a:ext uri="{FF2B5EF4-FFF2-40B4-BE49-F238E27FC236}">
              <a16:creationId xmlns:a16="http://schemas.microsoft.com/office/drawing/2014/main" id="{148731B2-7F43-4448-A778-D646D3B4BB42}"/>
            </a:ext>
          </a:extLst>
        </xdr:cNvPr>
        <xdr:cNvSpPr/>
      </xdr:nvSpPr>
      <xdr:spPr>
        <a:xfrm>
          <a:off x="3738386" y="6187293"/>
          <a:ext cx="1621719" cy="70669"/>
        </a:xfrm>
        <a:custGeom>
          <a:avLst/>
          <a:gdLst>
            <a:gd name="connsiteX0" fmla="*/ 0 w 1636889"/>
            <a:gd name="connsiteY0" fmla="*/ 31475 h 70669"/>
            <a:gd name="connsiteX1" fmla="*/ 366889 w 1636889"/>
            <a:gd name="connsiteY1" fmla="*/ 24419 h 70669"/>
            <a:gd name="connsiteX2" fmla="*/ 409222 w 1636889"/>
            <a:gd name="connsiteY2" fmla="*/ 10308 h 70669"/>
            <a:gd name="connsiteX3" fmla="*/ 508000 w 1636889"/>
            <a:gd name="connsiteY3" fmla="*/ 3252 h 70669"/>
            <a:gd name="connsiteX4" fmla="*/ 698500 w 1636889"/>
            <a:gd name="connsiteY4" fmla="*/ 17363 h 70669"/>
            <a:gd name="connsiteX5" fmla="*/ 769056 w 1636889"/>
            <a:gd name="connsiteY5" fmla="*/ 31475 h 70669"/>
            <a:gd name="connsiteX6" fmla="*/ 1016000 w 1636889"/>
            <a:gd name="connsiteY6" fmla="*/ 59697 h 70669"/>
            <a:gd name="connsiteX7" fmla="*/ 1199444 w 1636889"/>
            <a:gd name="connsiteY7" fmla="*/ 59697 h 70669"/>
            <a:gd name="connsiteX8" fmla="*/ 1291167 w 1636889"/>
            <a:gd name="connsiteY8" fmla="*/ 52641 h 70669"/>
            <a:gd name="connsiteX9" fmla="*/ 1418167 w 1636889"/>
            <a:gd name="connsiteY9" fmla="*/ 31475 h 70669"/>
            <a:gd name="connsiteX10" fmla="*/ 1432278 w 1636889"/>
            <a:gd name="connsiteY10" fmla="*/ 17363 h 70669"/>
            <a:gd name="connsiteX11" fmla="*/ 1474611 w 1636889"/>
            <a:gd name="connsiteY11" fmla="*/ 10308 h 70669"/>
            <a:gd name="connsiteX12" fmla="*/ 1636889 w 1636889"/>
            <a:gd name="connsiteY12" fmla="*/ 3252 h 7066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636889" h="70669">
              <a:moveTo>
                <a:pt x="0" y="31475"/>
              </a:moveTo>
              <a:cubicBezTo>
                <a:pt x="122296" y="29123"/>
                <a:pt x="244733" y="30737"/>
                <a:pt x="366889" y="24419"/>
              </a:cubicBezTo>
              <a:cubicBezTo>
                <a:pt x="381743" y="23651"/>
                <a:pt x="394512" y="12514"/>
                <a:pt x="409222" y="10308"/>
              </a:cubicBezTo>
              <a:cubicBezTo>
                <a:pt x="441867" y="5411"/>
                <a:pt x="475074" y="5604"/>
                <a:pt x="508000" y="3252"/>
              </a:cubicBezTo>
              <a:cubicBezTo>
                <a:pt x="571500" y="7956"/>
                <a:pt x="635195" y="10519"/>
                <a:pt x="698500" y="17363"/>
              </a:cubicBezTo>
              <a:cubicBezTo>
                <a:pt x="722346" y="19941"/>
                <a:pt x="745359" y="27772"/>
                <a:pt x="769056" y="31475"/>
              </a:cubicBezTo>
              <a:cubicBezTo>
                <a:pt x="908118" y="53204"/>
                <a:pt x="899543" y="50738"/>
                <a:pt x="1016000" y="59697"/>
              </a:cubicBezTo>
              <a:cubicBezTo>
                <a:pt x="1093295" y="79019"/>
                <a:pt x="1040813" y="68762"/>
                <a:pt x="1199444" y="59697"/>
              </a:cubicBezTo>
              <a:cubicBezTo>
                <a:pt x="1230059" y="57948"/>
                <a:pt x="1260593" y="54993"/>
                <a:pt x="1291167" y="52641"/>
              </a:cubicBezTo>
              <a:cubicBezTo>
                <a:pt x="1381439" y="16532"/>
                <a:pt x="1249597" y="65189"/>
                <a:pt x="1418167" y="31475"/>
              </a:cubicBezTo>
              <a:cubicBezTo>
                <a:pt x="1424690" y="30170"/>
                <a:pt x="1426049" y="19699"/>
                <a:pt x="1432278" y="17363"/>
              </a:cubicBezTo>
              <a:cubicBezTo>
                <a:pt x="1445673" y="12340"/>
                <a:pt x="1460583" y="13114"/>
                <a:pt x="1474611" y="10308"/>
              </a:cubicBezTo>
              <a:cubicBezTo>
                <a:pt x="1564084" y="-7587"/>
                <a:pt x="1410651" y="3252"/>
                <a:pt x="1636889" y="3252"/>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508000</xdr:colOff>
      <xdr:row>11</xdr:row>
      <xdr:rowOff>169333</xdr:rowOff>
    </xdr:from>
    <xdr:to>
      <xdr:col>8</xdr:col>
      <xdr:colOff>395111</xdr:colOff>
      <xdr:row>14</xdr:row>
      <xdr:rowOff>63499</xdr:rowOff>
    </xdr:to>
    <xdr:cxnSp macro="">
      <xdr:nvCxnSpPr>
        <xdr:cNvPr id="16" name="Straight Arrow Connector 15">
          <a:extLst>
            <a:ext uri="{FF2B5EF4-FFF2-40B4-BE49-F238E27FC236}">
              <a16:creationId xmlns:a16="http://schemas.microsoft.com/office/drawing/2014/main" id="{5DA4359B-B34C-4EBF-BC44-61B5141C9972}"/>
            </a:ext>
          </a:extLst>
        </xdr:cNvPr>
        <xdr:cNvCxnSpPr/>
      </xdr:nvCxnSpPr>
      <xdr:spPr>
        <a:xfrm flipV="1">
          <a:off x="4260850" y="2912533"/>
          <a:ext cx="496711" cy="5609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21166</xdr:colOff>
      <xdr:row>5</xdr:row>
      <xdr:rowOff>148167</xdr:rowOff>
    </xdr:from>
    <xdr:to>
      <xdr:col>10</xdr:col>
      <xdr:colOff>232833</xdr:colOff>
      <xdr:row>10</xdr:row>
      <xdr:rowOff>91722</xdr:rowOff>
    </xdr:to>
    <xdr:cxnSp macro="">
      <xdr:nvCxnSpPr>
        <xdr:cNvPr id="17" name="Straight Arrow Connector 16">
          <a:extLst>
            <a:ext uri="{FF2B5EF4-FFF2-40B4-BE49-F238E27FC236}">
              <a16:creationId xmlns:a16="http://schemas.microsoft.com/office/drawing/2014/main" id="{17838473-265F-4558-8F21-B9FC4B57B0F3}"/>
            </a:ext>
          </a:extLst>
        </xdr:cNvPr>
        <xdr:cNvCxnSpPr/>
      </xdr:nvCxnSpPr>
      <xdr:spPr>
        <a:xfrm flipH="1">
          <a:off x="4993216" y="1748367"/>
          <a:ext cx="821267" cy="8960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20P%20O%20Quetta/Desktop/Today%2003.05.23/BOQ_of_DWSS-Gates_District-Sohbatpur-(Zahoor_Khan_Khoso)-doubble_tank_%2526_P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ftikharah/Desktop/Grants/Gates%20Balochistan/New/Tenders/BOQ%20of%20DWSS-(Zahoor%20Khan%20Khoso)%20Gates%20District-Sohbatpur-%20T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stract of cost"/>
      <sheetName val="Measur"/>
      <sheetName val="S. pit"/>
      <sheetName val="M-Soak pit"/>
      <sheetName val="steel SP"/>
      <sheetName val="analysis of rates"/>
      <sheetName val="Solar frame"/>
      <sheetName val="water Pad"/>
      <sheetName val="Platform"/>
      <sheetName val="Site plan"/>
      <sheetName val="Loc Plan"/>
    </sheetNames>
    <sheetDataSet>
      <sheetData sheetId="0">
        <row r="1">
          <cell r="A1" t="str">
            <v>Strengthening Participatory Organization (SPO)</v>
          </cell>
        </row>
        <row r="2">
          <cell r="A2" t="str">
            <v>Emergency Response office-District Sohbat Pur -Balochistan, Pakistan</v>
          </cell>
        </row>
        <row r="37">
          <cell r="A37" t="str">
            <v>Prepared By</v>
          </cell>
        </row>
        <row r="39">
          <cell r="A39" t="str">
            <v>Haider Ali</v>
          </cell>
        </row>
        <row r="40">
          <cell r="A40" t="str">
            <v>Field Engineer-SPO-Sohbat Pur</v>
          </cell>
        </row>
      </sheetData>
      <sheetData sheetId="1">
        <row r="1">
          <cell r="A1" t="str">
            <v>Strengthening Participatory Organization (SPO)</v>
          </cell>
        </row>
        <row r="2">
          <cell r="A2" t="str">
            <v>Emergency Response office-District Sohbat Pur -Balochistan, Pakistan</v>
          </cell>
        </row>
        <row r="3">
          <cell r="A3" t="str">
            <v>Installation of drinking water supply schemes under Milenda Gates Foundation Funded Project at Zahoor Khan Khoso UC Gandar District Sohbat Pur (Doubble Tank with Pit 5' ɸ x 5' deep)</v>
          </cell>
        </row>
        <row r="7">
          <cell r="B7" t="str">
            <v>Excavation for foundation, underground tanks (rectangular or square), trenches and drains in all kinds of soil including rock and removing all vegetation alongwith their roots and back filling selected excavated material in foundation, plinth or under floor</v>
          </cell>
        </row>
        <row r="18">
          <cell r="H18">
            <v>1556.4375</v>
          </cell>
        </row>
        <row r="19">
          <cell r="B19" t="str">
            <v>Providing &amp; laying 1:3:6 
(1 cement 3 sand and 6 coarse aggregate) cement concrete using graded crush ¾ inch (20mm) and down gauge in foundation including levelling, compacting and curing, etc., complete.</v>
          </cell>
        </row>
        <row r="23">
          <cell r="H23">
            <v>5.5</v>
          </cell>
        </row>
        <row r="24">
          <cell r="B24" t="str">
            <v xml:space="preserve">Providing and laying first class solid burnt brick masonry set in cement mortar 1:4 in straight or curved walls 4-1/2" inches (114mm) and less in thickness including scaffolding, raking, out joints and curing, etc., complete in all floors. </v>
          </cell>
        </row>
        <row r="36">
          <cell r="H36">
            <v>92.511320000000012</v>
          </cell>
        </row>
        <row r="37">
          <cell r="B37" t="str">
            <v>Providing &amp; laying 1:1.5:3 (1 cement 1.5 sand and 3 coarse aggregate) cement concrete using graded crush ¾ inch (20 mm) and down gauge in foundation including levelling, compacting and curing, etc., complete.</v>
          </cell>
        </row>
        <row r="41">
          <cell r="H41">
            <v>6.875</v>
          </cell>
        </row>
        <row r="42">
          <cell r="B42" t="str">
            <v>1/2" (13mm) thick cement plaster 1:4 on walls etc.,  including making edges, corners, and curing, etc., complete.</v>
          </cell>
        </row>
        <row r="56">
          <cell r="L56">
            <v>142.02250000000001</v>
          </cell>
        </row>
        <row r="57">
          <cell r="B57" t="str">
            <v>Providing and applying Vinyl emulsion (Distemper) Master/Dulux/Nippon/brighto/master paint, 2 coats including preparation of surface</v>
          </cell>
        </row>
        <row r="64">
          <cell r="L64">
            <v>177.33500000000001</v>
          </cell>
        </row>
        <row r="65">
          <cell r="B65" t="str">
            <v>Providing and laying machine mixed reinforced cement concrete using graded crushed boulders 3/4 inch (19mm) and down gauge having a minimum works cube crushing strength of 3000 lbs.per sq. inch(20 N/mm2) at 28 days with a mix not leaner than 1:2:4 including form work and its removal, compacting and curing, etc., but excluding the cost of reinforcement in all floors including all lead and lift.</v>
          </cell>
        </row>
        <row r="67">
          <cell r="H67">
            <v>10.89</v>
          </cell>
        </row>
        <row r="68">
          <cell r="B68" t="str">
            <v>Providing &amp; laying mild steel reinforcement bars with minimum yield stress of 40,000 Psi with and including the cost of straightening, cutting, bending, binding, wastage, and such overlaps as are not shown over the drawings, placing in position on cement concrete 1:2:4 precast or M.S. chairs, tying with binding wire, cost of chair and wires, etc., in all kinds of RCC work in foundation, basement, plinth, ground, and all floors of building including septic tank, underground tank and in projections for future extension.</v>
          </cell>
        </row>
        <row r="69">
          <cell r="H69">
            <v>49.200960355620069</v>
          </cell>
        </row>
        <row r="75">
          <cell r="B75" t="str">
            <v xml:space="preserve">Providing and placing of dry brick ballast in soakage pit &amp; bed of pads (3/4''-1/2'' in size) </v>
          </cell>
        </row>
        <row r="78">
          <cell r="H78">
            <v>19.912500000000001</v>
          </cell>
        </row>
        <row r="79">
          <cell r="B79" t="str">
            <v>Earth filling under bed of water tank</v>
          </cell>
        </row>
        <row r="81">
          <cell r="H81">
            <v>-7.1041666666666679</v>
          </cell>
        </row>
        <row r="82">
          <cell r="B82" t="str">
            <v xml:space="preserve">Hand or machine boring for borehole tubewell in all types of soil rock, from a depth of up to 50 ft below ground level (only sweet potable water is acceptable after lab test in case of hard water contracor will make another borehole upto 3 holes), including sinking and withdrawing of casing pipe, complete. </v>
          </cell>
        </row>
        <row r="84">
          <cell r="K84">
            <v>60</v>
          </cell>
        </row>
        <row r="85">
          <cell r="B85" t="str">
            <v>2.5'' ɸ Providing and installing P.V.C. blind pipe, B.S.S. Class `B', (6 bar pressure/6kg/cm2) in tubewell bore hole, as casing including sockets and solvents and jointing with strainer, etc. complete (Pak Arab Jadeed/Hydroplast/National or equavalent reputeable company)</v>
          </cell>
        </row>
        <row r="87">
          <cell r="K87">
            <v>50</v>
          </cell>
        </row>
        <row r="88">
          <cell r="B88" t="str">
            <v>Providing and installing, P.V.C. strainer B.S.S. Class 'B', in tubewell bore hole, as casing including sockets and solvents and jointing with blind casing pipe, etc.complete:- (Pak Arab Jadeed/Hydroplast/National or equavalent reputeable company) 2.5'' ɸ pipe</v>
          </cell>
        </row>
        <row r="89">
          <cell r="L89">
            <v>10</v>
          </cell>
        </row>
        <row r="90">
          <cell r="B90" t="str">
            <v xml:space="preserve">Providing and fixing of DC Water pump (Shahzad/Javed), connecting with lead pipe, water tank complete in all respect including UPVC necessary specials (elbow, flunges, sockets, uniouns etc). </v>
          </cell>
        </row>
        <row r="91">
          <cell r="L91">
            <v>1</v>
          </cell>
        </row>
        <row r="92">
          <cell r="B92" t="str">
            <v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v>
          </cell>
        </row>
        <row r="93">
          <cell r="L93">
            <v>2</v>
          </cell>
        </row>
        <row r="94">
          <cell r="B94" t="str">
            <v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v>
          </cell>
        </row>
        <row r="95">
          <cell r="L95">
            <v>2</v>
          </cell>
        </row>
        <row r="96">
          <cell r="B96" t="str">
            <v xml:space="preserve">Supplying and installing 2 nubers of 850 litter water tank (flat 60''x48''x18'') Master including (i)- UPVC ball valve 3/4'' ɸ connecting with supply system (ii)- provide washout pipe with 1'' ɸ UPVC handle valve, UPVC 1'' ɸ pipe for over flow (10-15 feet), hot/cold jointing &amp; connecting with water pad/khada, fixing of pipe with screw clamps complete in all respect. </v>
          </cell>
        </row>
        <row r="97">
          <cell r="L97">
            <v>2</v>
          </cell>
        </row>
        <row r="98">
          <cell r="B98" t="str">
            <v>Supplying and fixing 2 mumbers of 2.5'' (63 mm wide) MS strip 3 mm thick having a weight of 0.45kg/ft, around water tank for holding it, fixing with rawal bolts tighten in walls including welding/fixing hinges if required, two coats of oil painting on the strip (both sides), aprox length of one strip is 20' &amp; weight is 9 Kg of one 20 feet strip</v>
          </cell>
        </row>
        <row r="99">
          <cell r="L99">
            <v>1</v>
          </cell>
        </row>
        <row r="100">
          <cell r="B100" t="str">
            <v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v>
          </cell>
        </row>
        <row r="101">
          <cell r="L101">
            <v>700</v>
          </cell>
        </row>
        <row r="102">
          <cell r="B102" t="str">
            <v>Supplying 3'' GI pipe (light) 8', welded with end plate, fixing in brick pillers with clamps &amp; PCC 1:2:4, connecting with water tank through UPVC 1''(25 mm) ɸ pipe union joint and drilling &amp; fixing 4 water tapes (3/4'' ɸ), welded GI sockets complete in all respect along with two coats of oil paint on pipe and sockets</v>
          </cell>
        </row>
        <row r="103">
          <cell r="L103">
            <v>1</v>
          </cell>
        </row>
        <row r="104">
          <cell r="B104" t="str">
            <v>Supplying and fixing 3/4'' ɸ bib cocks (master/3 star/Faisal or equavalent reputable company) complete in all respect</v>
          </cell>
        </row>
        <row r="105">
          <cell r="L105">
            <v>4</v>
          </cell>
        </row>
        <row r="106">
          <cell r="B106" t="str">
            <v>Providing and fixing solar panels frame MS angle iron 35mmx35mmx3mm (weight 0.50 kg/foot length fixing the fram on constructed brick pillers complete in all respect (as per drawing given)</v>
          </cell>
        </row>
        <row r="107">
          <cell r="L107">
            <v>1</v>
          </cell>
        </row>
        <row r="108">
          <cell r="B108" t="str">
            <v xml:space="preserve">Providing and fixing a steel plaque/plate 2'x1.5' 18 guage thick with embossed write up (provided by the organization) on water tank (raised plateform), included wooden beeding (oil painted) around the plate  </v>
          </cell>
        </row>
        <row r="109">
          <cell r="L109">
            <v>1</v>
          </cell>
        </row>
        <row r="110">
          <cell r="B110" t="str">
            <v>Providing and fixing single leaf steel door (2'x2') 18 gauge sheet fixed with angle iron with locking arrangement and fixed round welded hinges</v>
          </cell>
        </row>
        <row r="111">
          <cell r="L111">
            <v>4</v>
          </cell>
        </row>
        <row r="112">
          <cell r="B112" t="str">
            <v>Providing and fixing 3/4'' ɸ steel 3 mm thick (fine finished) grabs [1 foot long] fixed with rawal bolts in both sides of walls near water taps</v>
          </cell>
        </row>
        <row r="113">
          <cell r="L113">
            <v>2</v>
          </cell>
        </row>
        <row r="114">
          <cell r="B114" t="str">
            <v>Providing and fixing 15-20 feet (as per site) long 3'' ɸ PVC drain pipe (as per site situation) good quality/Pak Arab/Jedda or equavelent, 3'' ɸ PVC bend/elbow, (steel Jali good quality 3'' ɸ) complete in all respect including excavation, fixing, connecting with drain waste  complete in all respect.</v>
          </cell>
        </row>
        <row r="115">
          <cell r="L115">
            <v>20</v>
          </cell>
        </row>
        <row r="116">
          <cell r="B116" t="str">
            <v xml:space="preserve">Collecting water samples in prescribed strelized water bottles providing to PCRWR/PHED labs, Paying cost for water quality tests (pre &amp; post) according to PRCWR/PHED prescribed parameters and submitting to RDF </v>
          </cell>
        </row>
        <row r="117">
          <cell r="L117">
            <v>2</v>
          </cell>
        </row>
      </sheetData>
      <sheetData sheetId="2"/>
      <sheetData sheetId="3">
        <row r="11">
          <cell r="I11">
            <v>68.731250000000003</v>
          </cell>
        </row>
        <row r="14">
          <cell r="I14">
            <v>1.3831600000000002</v>
          </cell>
        </row>
        <row r="17">
          <cell r="I17">
            <v>27.663200000000003</v>
          </cell>
        </row>
        <row r="20">
          <cell r="I20">
            <v>0.39274999999999999</v>
          </cell>
        </row>
        <row r="27">
          <cell r="J27">
            <v>20.907194048807042</v>
          </cell>
        </row>
      </sheetData>
      <sheetData sheetId="4"/>
      <sheetData sheetId="5">
        <row r="7">
          <cell r="AM7">
            <v>9.7165991902834001</v>
          </cell>
        </row>
      </sheetData>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nder"/>
      <sheetName val="Measur"/>
      <sheetName val="D-Pit"/>
      <sheetName val="steel"/>
      <sheetName val="Measu-Pit"/>
      <sheetName val="ana of rates"/>
      <sheetName val="Solar frame"/>
      <sheetName val="water Pad"/>
      <sheetName val="Platform"/>
      <sheetName val="Loc Plan"/>
      <sheetName val="Site Plan"/>
    </sheetNames>
    <sheetDataSet>
      <sheetData sheetId="0" refreshError="1"/>
      <sheetData sheetId="1" refreshError="1">
        <row r="1">
          <cell r="A1" t="str">
            <v>Strengthening Participatory Organization (SPO)</v>
          </cell>
        </row>
        <row r="2">
          <cell r="A2" t="str">
            <v>Emergency Response office-District Sohbat Pur -Balochistan, Pakistan</v>
          </cell>
        </row>
        <row r="3">
          <cell r="A3" t="str">
            <v>Installation of drinking water supply scheme at village Zahoor Khan Khoso UC Gandar District Sohbat Pur (Single Tank with Pit 5'ɸx5' deep)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topLeftCell="A32" zoomScale="115" zoomScaleNormal="115" workbookViewId="0">
      <selection activeCell="G33" sqref="G33"/>
    </sheetView>
  </sheetViews>
  <sheetFormatPr defaultRowHeight="15" x14ac:dyDescent="0.25"/>
  <cols>
    <col min="1" max="1" width="6.5703125" customWidth="1"/>
    <col min="2" max="2" width="46.7109375" customWidth="1"/>
    <col min="3" max="7" width="19.7109375" customWidth="1"/>
  </cols>
  <sheetData>
    <row r="1" spans="1:6" ht="21" x14ac:dyDescent="0.25">
      <c r="A1" s="244" t="str">
        <f>[1]Measur!A1</f>
        <v>Strengthening Participatory Organization (SPO)</v>
      </c>
      <c r="B1" s="245"/>
      <c r="C1" s="245"/>
      <c r="D1" s="245"/>
      <c r="E1" s="245"/>
      <c r="F1" s="245"/>
    </row>
    <row r="2" spans="1:6" ht="18.75" x14ac:dyDescent="0.25">
      <c r="A2" s="246" t="str">
        <f>[1]Measur!A2</f>
        <v>Emergency Response office-District Sohbat Pur -Balochistan, Pakistan</v>
      </c>
      <c r="B2" s="247"/>
      <c r="C2" s="247"/>
      <c r="D2" s="247"/>
      <c r="E2" s="247"/>
      <c r="F2" s="247"/>
    </row>
    <row r="3" spans="1:6" ht="18.75" x14ac:dyDescent="0.25">
      <c r="A3" s="246" t="str">
        <f>[1]Measur!A3</f>
        <v>Installation of drinking water supply schemes under Milenda Gates Foundation Funded Project at Zahoor Khan Khoso UC Gandar District Sohbat Pur (Doubble Tank with Pit 5' ɸ x 5' deep)</v>
      </c>
      <c r="B3" s="247"/>
      <c r="C3" s="247"/>
      <c r="D3" s="247"/>
      <c r="E3" s="247"/>
      <c r="F3" s="247"/>
    </row>
    <row r="4" spans="1:6" ht="18.75" x14ac:dyDescent="0.25">
      <c r="A4" s="248" t="s">
        <v>0</v>
      </c>
      <c r="B4" s="249"/>
      <c r="C4" s="249"/>
      <c r="D4" s="249"/>
      <c r="E4" s="249"/>
      <c r="F4" s="249"/>
    </row>
    <row r="5" spans="1:6" x14ac:dyDescent="0.25">
      <c r="A5" s="250" t="s">
        <v>1</v>
      </c>
      <c r="B5" s="252" t="s">
        <v>2</v>
      </c>
      <c r="C5" s="253" t="s">
        <v>3</v>
      </c>
      <c r="D5" s="253"/>
      <c r="E5" s="253"/>
      <c r="F5" s="253"/>
    </row>
    <row r="6" spans="1:6" x14ac:dyDescent="0.25">
      <c r="A6" s="251"/>
      <c r="B6" s="252"/>
      <c r="C6" s="1" t="s">
        <v>4</v>
      </c>
      <c r="D6" s="1" t="s">
        <v>5</v>
      </c>
      <c r="E6" s="2" t="s">
        <v>6</v>
      </c>
      <c r="F6" s="2" t="s">
        <v>7</v>
      </c>
    </row>
    <row r="7" spans="1:6" ht="115.5" customHeight="1" x14ac:dyDescent="0.25">
      <c r="A7" s="3">
        <v>1</v>
      </c>
      <c r="B7" s="4" t="str">
        <f>[1]Measur!B7</f>
        <v>Excavation for foundation, underground tanks (rectangular or square), trenches and drains in all kinds of soil including rock and removing all vegetation alongwith their roots and back filling selected excavated material in foundation, plinth or under floor</v>
      </c>
      <c r="C7" s="5">
        <f>[1]Measur!H18+'[1]M-Soak pit'!I11</f>
        <v>1625.16875</v>
      </c>
      <c r="D7" s="6" t="s">
        <v>8</v>
      </c>
      <c r="E7" s="7"/>
      <c r="F7" s="8"/>
    </row>
    <row r="8" spans="1:6" ht="98.25" customHeight="1" x14ac:dyDescent="0.25">
      <c r="A8" s="3">
        <f>1+A7</f>
        <v>2</v>
      </c>
      <c r="B8" s="9" t="str">
        <f>[1]Measur!B19</f>
        <v>Providing &amp; laying 1:3:6 
(1 cement 3 sand and 6 coarse aggregate) cement concrete using graded crush ¾ inch (20mm) and down gauge in foundation including levelling, compacting and curing, etc., complete.</v>
      </c>
      <c r="C8" s="5">
        <f>[1]Measur!H23+'[1]M-Soak pit'!I14</f>
        <v>6.8831600000000002</v>
      </c>
      <c r="D8" s="6" t="s">
        <v>8</v>
      </c>
      <c r="E8" s="8"/>
      <c r="F8" s="8"/>
    </row>
    <row r="9" spans="1:6" ht="99.75" customHeight="1" x14ac:dyDescent="0.25">
      <c r="A9" s="3">
        <f t="shared" ref="A9:A33" si="0">1+A8</f>
        <v>3</v>
      </c>
      <c r="B9" s="10" t="str">
        <f>[1]Measur!B24</f>
        <v xml:space="preserve">Providing and laying first class solid burnt brick masonry set in cement mortar 1:4 in straight or curved walls 4-1/2" inches (114mm) and less in thickness including scaffolding, raking, out joints and curing, etc., complete in all floors. </v>
      </c>
      <c r="C9" s="5">
        <f>[1]Measur!H36+'[1]M-Soak pit'!I17</f>
        <v>120.17452000000002</v>
      </c>
      <c r="D9" s="6" t="s">
        <v>8</v>
      </c>
      <c r="E9" s="8"/>
      <c r="F9" s="8"/>
    </row>
    <row r="10" spans="1:6" ht="95.25" customHeight="1" x14ac:dyDescent="0.25">
      <c r="A10" s="3">
        <f t="shared" si="0"/>
        <v>4</v>
      </c>
      <c r="B10" s="11" t="str">
        <f>[1]Measur!B37</f>
        <v>Providing &amp; laying 1:1.5:3 (1 cement 1.5 sand and 3 coarse aggregate) cement concrete using graded crush ¾ inch (20 mm) and down gauge in foundation including levelling, compacting and curing, etc., complete.</v>
      </c>
      <c r="C10" s="5">
        <f>[1]Measur!H41</f>
        <v>6.875</v>
      </c>
      <c r="D10" s="6" t="s">
        <v>8</v>
      </c>
      <c r="E10" s="8"/>
      <c r="F10" s="8"/>
    </row>
    <row r="11" spans="1:6" ht="55.5" customHeight="1" x14ac:dyDescent="0.25">
      <c r="A11" s="3">
        <f t="shared" si="0"/>
        <v>5</v>
      </c>
      <c r="B11" s="10" t="str">
        <f>[1]Measur!B42</f>
        <v>1/2" (13mm) thick cement plaster 1:4 on walls etc.,  including making edges, corners, and curing, etc., complete.</v>
      </c>
      <c r="C11" s="5">
        <f>[1]Measur!L56</f>
        <v>142.02250000000001</v>
      </c>
      <c r="D11" s="6" t="s">
        <v>9</v>
      </c>
      <c r="E11" s="8"/>
      <c r="F11" s="8"/>
    </row>
    <row r="12" spans="1:6" ht="73.5" customHeight="1" x14ac:dyDescent="0.25">
      <c r="A12" s="3">
        <f t="shared" si="0"/>
        <v>6</v>
      </c>
      <c r="B12" s="10" t="str">
        <f>[1]Measur!B57</f>
        <v>Providing and applying Vinyl emulsion (Distemper) Master/Dulux/Nippon/brighto/master paint, 2 coats including preparation of surface</v>
      </c>
      <c r="C12" s="5">
        <f>[1]Measur!L64</f>
        <v>177.33500000000001</v>
      </c>
      <c r="D12" s="6" t="s">
        <v>9</v>
      </c>
      <c r="E12" s="8"/>
      <c r="F12" s="8"/>
    </row>
    <row r="13" spans="1:6" ht="147" customHeight="1" x14ac:dyDescent="0.25">
      <c r="A13" s="3">
        <f t="shared" si="0"/>
        <v>7</v>
      </c>
      <c r="B13" s="10" t="str">
        <f>[1]Measur!B65</f>
        <v>Providing and laying machine mixed reinforced cement concrete using graded crushed boulders 3/4 inch (19mm) and down gauge having a minimum works cube crushing strength of 3000 lbs.per sq. inch(20 N/mm2) at 28 days with a mix not leaner than 1:2:4 including form work and its removal, compacting and curing, etc., but excluding the cost of reinforcement in all floors including all lead and lift.</v>
      </c>
      <c r="C13" s="5">
        <f>[1]Measur!H67+'[1]M-Soak pit'!I20</f>
        <v>11.28275</v>
      </c>
      <c r="D13" s="6" t="s">
        <v>8</v>
      </c>
      <c r="E13" s="8"/>
      <c r="F13" s="8"/>
    </row>
    <row r="14" spans="1:6" ht="189.75" customHeight="1" x14ac:dyDescent="0.25">
      <c r="A14" s="3">
        <f t="shared" si="0"/>
        <v>8</v>
      </c>
      <c r="B14" s="10" t="str">
        <f>[1]Measur!B68</f>
        <v>Providing &amp; laying mild steel reinforcement bars with minimum yield stress of 40,000 Psi with and including the cost of straightening, cutting, bending, binding, wastage, and such overlaps as are not shown over the drawings, placing in position on cement concrete 1:2:4 precast or M.S. chairs, tying with binding wire, cost of chair and wires, etc., in all kinds of RCC work in foundation, basement, plinth, ground, and all floors of building including septic tank, underground tank and in projections for future extension.</v>
      </c>
      <c r="C14" s="5">
        <f>[1]Measur!H69+'[1]M-Soak pit'!J27</f>
        <v>70.108154404427111</v>
      </c>
      <c r="D14" s="6" t="s">
        <v>10</v>
      </c>
      <c r="E14" s="8"/>
      <c r="F14" s="8"/>
    </row>
    <row r="15" spans="1:6" ht="49.5" customHeight="1" x14ac:dyDescent="0.25">
      <c r="A15" s="3">
        <f t="shared" si="0"/>
        <v>9</v>
      </c>
      <c r="B15" s="10" t="str">
        <f>[1]Measur!B75</f>
        <v xml:space="preserve">Providing and placing of dry brick ballast in soakage pit &amp; bed of pads (3/4''-1/2'' in size) </v>
      </c>
      <c r="C15" s="5">
        <f>[1]Measur!H78</f>
        <v>19.912500000000001</v>
      </c>
      <c r="D15" s="6" t="s">
        <v>8</v>
      </c>
      <c r="E15" s="8"/>
      <c r="F15" s="8"/>
    </row>
    <row r="16" spans="1:6" ht="30" x14ac:dyDescent="0.25">
      <c r="A16" s="3">
        <f t="shared" si="0"/>
        <v>10</v>
      </c>
      <c r="B16" s="10" t="str">
        <f>[1]Measur!B79</f>
        <v>Earth filling under bed of water tank</v>
      </c>
      <c r="C16" s="5">
        <f>[1]Measur!H81</f>
        <v>-7.1041666666666679</v>
      </c>
      <c r="D16" s="6" t="s">
        <v>8</v>
      </c>
      <c r="E16" s="8"/>
      <c r="F16" s="8"/>
    </row>
    <row r="17" spans="1:6" ht="118.5" customHeight="1" x14ac:dyDescent="0.25">
      <c r="A17" s="3">
        <f t="shared" si="0"/>
        <v>11</v>
      </c>
      <c r="B17" s="10" t="str">
        <f>[1]Measur!B82</f>
        <v xml:space="preserve">Hand or machine boring for borehole tubewell in all types of soil rock, from a depth of up to 50 ft below ground level (only sweet potable water is acceptable after lab test in case of hard water contracor will make another borehole upto 3 holes), including sinking and withdrawing of casing pipe, complete. </v>
      </c>
      <c r="C17" s="5">
        <f>[1]Measur!K84</f>
        <v>60</v>
      </c>
      <c r="D17" s="6" t="s">
        <v>11</v>
      </c>
      <c r="E17" s="8"/>
      <c r="F17" s="8"/>
    </row>
    <row r="18" spans="1:6" ht="99" customHeight="1" x14ac:dyDescent="0.25">
      <c r="A18" s="3">
        <f t="shared" si="0"/>
        <v>12</v>
      </c>
      <c r="B18" s="10" t="str">
        <f>[1]Measur!B85</f>
        <v>2.5'' ɸ Providing and installing P.V.C. blind pipe, B.S.S. Class `B', (6 bar pressure/6kg/cm2) in tubewell bore hole, as casing including sockets and solvents and jointing with strainer, etc. complete (Pak Arab Jadeed/Hydroplast/National or equavalent reputeable company)</v>
      </c>
      <c r="C18" s="5">
        <f>[1]Measur!K87</f>
        <v>50</v>
      </c>
      <c r="D18" s="6" t="s">
        <v>11</v>
      </c>
      <c r="E18" s="7"/>
      <c r="F18" s="8"/>
    </row>
    <row r="19" spans="1:6" ht="105" customHeight="1" x14ac:dyDescent="0.25">
      <c r="A19" s="3">
        <f t="shared" si="0"/>
        <v>13</v>
      </c>
      <c r="B19" s="10" t="str">
        <f>[1]Measur!B88</f>
        <v>Providing and installing, P.V.C. strainer B.S.S. Class 'B', in tubewell bore hole, as casing including sockets and solvents and jointing with blind casing pipe, etc.complete:- (Pak Arab Jadeed/Hydroplast/National or equavalent reputeable company) 2.5'' ɸ pipe</v>
      </c>
      <c r="C19" s="5">
        <f>[1]Measur!L89</f>
        <v>10</v>
      </c>
      <c r="D19" s="6" t="s">
        <v>11</v>
      </c>
      <c r="E19" s="7"/>
      <c r="F19" s="8"/>
    </row>
    <row r="20" spans="1:6" ht="91.5" customHeight="1" x14ac:dyDescent="0.25">
      <c r="A20" s="3">
        <f t="shared" si="0"/>
        <v>14</v>
      </c>
      <c r="B20" s="10" t="str">
        <f>[1]Measur!B90</f>
        <v xml:space="preserve">Providing and fixing of DC Water pump (Shahzad/Javed), connecting with lead pipe, water tank complete in all respect including UPVC necessary specials (elbow, flunges, sockets, uniouns etc). </v>
      </c>
      <c r="C20" s="5">
        <f>[1]Measur!L91</f>
        <v>1</v>
      </c>
      <c r="D20" s="6" t="s">
        <v>12</v>
      </c>
      <c r="E20" s="8"/>
      <c r="F20" s="8"/>
    </row>
    <row r="21" spans="1:6" ht="166.5" customHeight="1" x14ac:dyDescent="0.25">
      <c r="A21" s="3">
        <f t="shared" si="0"/>
        <v>15</v>
      </c>
      <c r="B21" s="10" t="str">
        <f>[1]Measur!B92</f>
        <v xml:space="preserve">Providing and fixing 2 solar Panels -monocrystalline (175 watt each) Renogy, longi, JASCO or equavalent with aluminium Frame (warrented by the company) and fixing on frame/stands, provide and installing DC/AC copper cable 10 mm or recommended by the company length as per requirement (20-25 meter) connecting with DC water pump and the inverter/converter if required including a circuit breaking switch  </v>
      </c>
      <c r="C21" s="5">
        <f>[1]Measur!L93</f>
        <v>2</v>
      </c>
      <c r="D21" s="6" t="s">
        <v>12</v>
      </c>
      <c r="E21" s="8"/>
      <c r="F21" s="8"/>
    </row>
    <row r="22" spans="1:6" ht="147" customHeight="1" x14ac:dyDescent="0.25">
      <c r="A22" s="3">
        <f t="shared" si="0"/>
        <v>16</v>
      </c>
      <c r="B22" s="10" t="str">
        <f>[1]Measur!B94</f>
        <v xml:space="preserve">Providing and installing 2 number of 100 amp/ah lead acid batteries (excide/AGS/OSAKA) connecting with DC water pump through a circuit breaker swithch, including auto charge controller upto 40 amp (Renogy Rover/Lumiax/SIMTEK or equavalent reputable company) or recommended for 100 amp batteries including on/off circuit breaking switch may be installed complete in all respect  </v>
      </c>
      <c r="C22" s="5">
        <f>[1]Measur!L95</f>
        <v>2</v>
      </c>
      <c r="D22" s="6" t="s">
        <v>13</v>
      </c>
      <c r="E22" s="8"/>
      <c r="F22" s="8"/>
    </row>
    <row r="23" spans="1:6" ht="159" customHeight="1" x14ac:dyDescent="0.25">
      <c r="A23" s="3">
        <f t="shared" si="0"/>
        <v>17</v>
      </c>
      <c r="B23" s="10" t="str">
        <f>[1]Measur!B96</f>
        <v xml:space="preserve">Supplying and installing 2 nubers of 850 litter water tank (flat 60''x48''x18'') Master including (i)- UPVC ball valve 3/4'' ɸ connecting with supply system (ii)- provide washout pipe with 1'' ɸ UPVC handle valve, UPVC 1'' ɸ pipe for over flow (10-15 feet), hot/cold jointing &amp; connecting with water pad/khada, fixing of pipe with screw clamps complete in all respect. </v>
      </c>
      <c r="C23" s="5">
        <f>[1]Measur!L97</f>
        <v>2</v>
      </c>
      <c r="D23" s="6" t="s">
        <v>12</v>
      </c>
      <c r="E23" s="8"/>
      <c r="F23" s="8"/>
    </row>
    <row r="24" spans="1:6" ht="136.5" customHeight="1" x14ac:dyDescent="0.25">
      <c r="A24" s="3">
        <f t="shared" si="0"/>
        <v>18</v>
      </c>
      <c r="B24" s="10" t="str">
        <f>[1]Measur!B98</f>
        <v>Supplying and fixing 2 mumbers of 2.5'' (63 mm wide) MS strip 3 mm thick having a weight of 0.45kg/ft, around water tank for holding it, fixing with rawal bolts tighten in walls including welding/fixing hinges if required, two coats of oil painting on the strip (both sides), aprox length of one strip is 20' &amp; weight is 9 Kg of one 20 feet strip</v>
      </c>
      <c r="C24" s="5">
        <f>[1]Measur!L99</f>
        <v>1</v>
      </c>
      <c r="D24" s="6" t="s">
        <v>12</v>
      </c>
      <c r="E24" s="8"/>
      <c r="F24" s="8"/>
    </row>
    <row r="25" spans="1:6" ht="117" customHeight="1" x14ac:dyDescent="0.25">
      <c r="A25" s="3">
        <f t="shared" si="0"/>
        <v>19</v>
      </c>
      <c r="B25" s="10" t="str">
        <f>[1]Measur!B100</f>
        <v xml:space="preserve">Supplying and installing of 1'' HDPE pipe (1.315 outer dia) in trenches and connecting with water pump and water tank in all respect with cutting, jointing, applying solution with all accessaries (bend, hot joints, sockets, bend, elbows, union etc) and installing non-return valves after every 500 feet or earlier </v>
      </c>
      <c r="C25" s="5">
        <f>[1]Measur!L101</f>
        <v>700</v>
      </c>
      <c r="D25" s="6" t="s">
        <v>11</v>
      </c>
      <c r="E25" s="8"/>
      <c r="F25" s="8"/>
    </row>
    <row r="26" spans="1:6" ht="127.5" customHeight="1" x14ac:dyDescent="0.25">
      <c r="A26" s="3">
        <f t="shared" si="0"/>
        <v>20</v>
      </c>
      <c r="B26" s="10" t="str">
        <f>[1]Measur!B102</f>
        <v>Supplying 3'' GI pipe (light) 8', welded with end plate, fixing in brick pillers with clamps &amp; PCC 1:2:4, connecting with water tank through UPVC 1''(25 mm) ɸ pipe union joint and drilling &amp; fixing 4 water tapes (3/4'' ɸ), welded GI sockets complete in all respect along with two coats of oil paint on pipe and sockets</v>
      </c>
      <c r="C26" s="5">
        <f>[1]Measur!L103</f>
        <v>1</v>
      </c>
      <c r="D26" s="6" t="s">
        <v>12</v>
      </c>
      <c r="E26" s="8"/>
      <c r="F26" s="8"/>
    </row>
    <row r="27" spans="1:6" ht="61.5" customHeight="1" x14ac:dyDescent="0.25">
      <c r="A27" s="3">
        <f t="shared" si="0"/>
        <v>21</v>
      </c>
      <c r="B27" s="10" t="str">
        <f>[1]Measur!B104</f>
        <v>Supplying and fixing 3/4'' ɸ bib cocks (master/3 star/Faisal or equavalent reputable company) complete in all respect</v>
      </c>
      <c r="C27" s="5">
        <f>[1]Measur!L105</f>
        <v>4</v>
      </c>
      <c r="D27" s="6" t="s">
        <v>13</v>
      </c>
      <c r="E27" s="8"/>
      <c r="F27" s="8"/>
    </row>
    <row r="28" spans="1:6" ht="81" customHeight="1" x14ac:dyDescent="0.25">
      <c r="A28" s="3">
        <f t="shared" si="0"/>
        <v>22</v>
      </c>
      <c r="B28" s="10" t="str">
        <f>[1]Measur!B106</f>
        <v>Providing and fixing solar panels frame MS angle iron 35mmx35mmx3mm (weight 0.50 kg/foot length fixing the fram on constructed brick pillers complete in all respect (as per drawing given)</v>
      </c>
      <c r="C28" s="5">
        <f>[1]Measur!L107</f>
        <v>1</v>
      </c>
      <c r="D28" s="6" t="s">
        <v>13</v>
      </c>
      <c r="E28" s="8"/>
      <c r="F28" s="8"/>
    </row>
    <row r="29" spans="1:6" ht="93" customHeight="1" x14ac:dyDescent="0.25">
      <c r="A29" s="3">
        <f t="shared" si="0"/>
        <v>23</v>
      </c>
      <c r="B29" s="10" t="str">
        <f>[1]Measur!B108</f>
        <v xml:space="preserve">Providing and fixing a steel plaque/plate 2'x1.5' 18 guage thick with embossed write up (provided by the organization) on water tank (raised plateform), included wooden beeding (oil painted) around the plate  </v>
      </c>
      <c r="C29" s="5">
        <f>[1]Measur!L109</f>
        <v>1</v>
      </c>
      <c r="D29" s="6" t="s">
        <v>12</v>
      </c>
      <c r="E29" s="8"/>
      <c r="F29" s="8"/>
    </row>
    <row r="30" spans="1:6" ht="63" customHeight="1" x14ac:dyDescent="0.25">
      <c r="A30" s="3">
        <f t="shared" si="0"/>
        <v>24</v>
      </c>
      <c r="B30" s="10" t="str">
        <f>[1]Measur!B110</f>
        <v>Providing and fixing single leaf steel door (2'x2') 18 gauge sheet fixed with angle iron with locking arrangement and fixed round welded hinges</v>
      </c>
      <c r="C30" s="5">
        <f>[1]Measur!L111</f>
        <v>4</v>
      </c>
      <c r="D30" s="6" t="s">
        <v>9</v>
      </c>
      <c r="E30" s="8"/>
      <c r="F30" s="8"/>
    </row>
    <row r="31" spans="1:6" ht="63" customHeight="1" x14ac:dyDescent="0.25">
      <c r="A31" s="3">
        <f t="shared" si="0"/>
        <v>25</v>
      </c>
      <c r="B31" s="10" t="str">
        <f>[1]Measur!B112</f>
        <v>Providing and fixing 3/4'' ɸ steel 3 mm thick (fine finished) grabs [1 foot long] fixed with rawal bolts in both sides of walls near water taps</v>
      </c>
      <c r="C31" s="5">
        <f>[1]Measur!L113</f>
        <v>2</v>
      </c>
      <c r="D31" s="6" t="s">
        <v>13</v>
      </c>
      <c r="E31" s="8"/>
      <c r="F31" s="8"/>
    </row>
    <row r="32" spans="1:6" ht="132" customHeight="1" x14ac:dyDescent="0.25">
      <c r="A32" s="3">
        <f t="shared" si="0"/>
        <v>26</v>
      </c>
      <c r="B32" s="10" t="str">
        <f>[1]Measur!B114</f>
        <v>Providing and fixing 15-20 feet (as per site) long 3'' ɸ PVC drain pipe (as per site situation) good quality/Pak Arab/Jedda or equavelent, 3'' ɸ PVC bend/elbow, (steel Jali good quality 3'' ɸ) complete in all respect including excavation, fixing, connecting with drain waste  complete in all respect.</v>
      </c>
      <c r="C32" s="5">
        <f>[1]Measur!L115</f>
        <v>20</v>
      </c>
      <c r="D32" s="6" t="s">
        <v>11</v>
      </c>
      <c r="E32" s="8"/>
      <c r="F32" s="8"/>
    </row>
    <row r="33" spans="1:6" ht="106.5" customHeight="1" x14ac:dyDescent="0.25">
      <c r="A33" s="3">
        <f t="shared" si="0"/>
        <v>27</v>
      </c>
      <c r="B33" s="10" t="str">
        <f>[1]Measur!B116</f>
        <v xml:space="preserve">Collecting water samples in prescribed strelized water bottles providing to PCRWR/PHED labs, Paying cost for water quality tests (pre &amp; post) according to PRCWR/PHED prescribed parameters and submitting to RDF </v>
      </c>
      <c r="C33" s="5">
        <f>[1]Measur!L117</f>
        <v>2</v>
      </c>
      <c r="D33" s="6" t="s">
        <v>12</v>
      </c>
      <c r="E33" s="8"/>
      <c r="F33" s="8"/>
    </row>
    <row r="34" spans="1:6" x14ac:dyDescent="0.25">
      <c r="A34" s="12"/>
      <c r="B34" s="13" t="s">
        <v>14</v>
      </c>
      <c r="C34" s="14"/>
      <c r="D34" s="15"/>
      <c r="E34" s="16"/>
      <c r="F34" s="17">
        <f>SUM(F7:F33)</f>
        <v>0</v>
      </c>
    </row>
    <row r="35" spans="1:6" x14ac:dyDescent="0.25">
      <c r="A35" s="18"/>
      <c r="B35" s="19" t="s">
        <v>205</v>
      </c>
      <c r="C35" s="20"/>
      <c r="D35" s="21"/>
      <c r="E35" s="22"/>
      <c r="F35" s="23"/>
    </row>
    <row r="36" spans="1:6" x14ac:dyDescent="0.25">
      <c r="A36" s="24"/>
      <c r="B36" s="25"/>
      <c r="C36" s="26"/>
      <c r="D36" s="26"/>
      <c r="E36" s="27"/>
      <c r="F36" s="27"/>
    </row>
    <row r="37" spans="1:6" ht="17.25" x14ac:dyDescent="0.25">
      <c r="A37" s="24"/>
      <c r="B37" s="446" t="s">
        <v>206</v>
      </c>
      <c r="C37" s="26"/>
      <c r="D37" s="26"/>
      <c r="E37" s="27"/>
      <c r="F37" s="447">
        <f>F34+F35</f>
        <v>0</v>
      </c>
    </row>
    <row r="38" spans="1:6" x14ac:dyDescent="0.25">
      <c r="A38" s="24"/>
      <c r="B38" s="25"/>
      <c r="C38" s="26"/>
      <c r="D38" s="26"/>
      <c r="E38" s="27"/>
      <c r="F38" s="27"/>
    </row>
  </sheetData>
  <mergeCells count="7">
    <mergeCell ref="A1:F1"/>
    <mergeCell ref="A2:F2"/>
    <mergeCell ref="A3:F3"/>
    <mergeCell ref="A4:F4"/>
    <mergeCell ref="A5:A6"/>
    <mergeCell ref="B5:B6"/>
    <mergeCell ref="C5:F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0"/>
  <sheetViews>
    <sheetView workbookViewId="0">
      <selection activeCell="O8" sqref="O8"/>
    </sheetView>
  </sheetViews>
  <sheetFormatPr defaultRowHeight="15" x14ac:dyDescent="0.25"/>
  <cols>
    <col min="5" max="5" width="6.7109375" customWidth="1"/>
    <col min="11" max="11" width="3.5703125" customWidth="1"/>
    <col min="14" max="14" width="24.140625" bestFit="1" customWidth="1"/>
  </cols>
  <sheetData>
    <row r="1" spans="1:13" ht="21" x14ac:dyDescent="0.25">
      <c r="A1" s="373" t="str">
        <f>[2]Measur!$A$1</f>
        <v>Strengthening Participatory Organization (SPO)</v>
      </c>
      <c r="B1" s="374"/>
      <c r="C1" s="374"/>
      <c r="D1" s="374"/>
      <c r="E1" s="374"/>
      <c r="F1" s="374"/>
      <c r="G1" s="374"/>
      <c r="H1" s="374"/>
      <c r="I1" s="374"/>
      <c r="J1" s="374"/>
      <c r="K1" s="374"/>
      <c r="L1" s="374"/>
      <c r="M1" s="375"/>
    </row>
    <row r="2" spans="1:13" x14ac:dyDescent="0.25">
      <c r="A2" s="430" t="str">
        <f>[2]Measur!$A$2</f>
        <v>Emergency Response office-District Sohbat Pur -Balochistan, Pakistan</v>
      </c>
      <c r="B2" s="431"/>
      <c r="C2" s="431"/>
      <c r="D2" s="431"/>
      <c r="E2" s="431"/>
      <c r="F2" s="431"/>
      <c r="G2" s="431"/>
      <c r="H2" s="431"/>
      <c r="I2" s="431"/>
      <c r="J2" s="431"/>
      <c r="K2" s="431"/>
      <c r="L2" s="431"/>
      <c r="M2" s="432"/>
    </row>
    <row r="3" spans="1:13" ht="32.1" customHeight="1" x14ac:dyDescent="0.25">
      <c r="A3" s="433" t="str">
        <f>[2]Measur!$A$3</f>
        <v>Installation of drinking water supply scheme at village Zahoor Khan Khoso UC Gandar District Sohbat Pur (Single Tank with Pit 5'ɸx5' deep)</v>
      </c>
      <c r="B3" s="434"/>
      <c r="C3" s="434"/>
      <c r="D3" s="434"/>
      <c r="E3" s="434"/>
      <c r="F3" s="434"/>
      <c r="G3" s="434"/>
      <c r="H3" s="434"/>
      <c r="I3" s="434"/>
      <c r="J3" s="434"/>
      <c r="K3" s="434"/>
      <c r="L3" s="434"/>
      <c r="M3" s="435"/>
    </row>
    <row r="4" spans="1:13" ht="23.25" x14ac:dyDescent="0.35">
      <c r="A4" s="436" t="s">
        <v>201</v>
      </c>
      <c r="B4" s="437"/>
      <c r="C4" s="437"/>
      <c r="D4" s="437"/>
      <c r="E4" s="437"/>
      <c r="F4" s="437"/>
      <c r="G4" s="437"/>
      <c r="H4" s="437"/>
      <c r="I4" s="437"/>
      <c r="J4" s="437"/>
      <c r="K4" s="437"/>
      <c r="L4" s="437"/>
      <c r="M4" s="438"/>
    </row>
    <row r="5" spans="1:13" ht="15.75" thickBot="1" x14ac:dyDescent="0.3">
      <c r="A5" s="159"/>
      <c r="B5" s="79"/>
      <c r="C5" s="79"/>
      <c r="D5" s="79"/>
      <c r="E5" s="79"/>
      <c r="F5" s="79"/>
      <c r="G5" s="79"/>
      <c r="H5" s="79"/>
      <c r="I5" s="79"/>
      <c r="J5" s="79"/>
      <c r="K5" s="79"/>
      <c r="L5" s="79"/>
      <c r="M5" s="160"/>
    </row>
    <row r="6" spans="1:13" x14ac:dyDescent="0.25">
      <c r="A6" s="159"/>
      <c r="B6" s="79"/>
      <c r="C6" s="79"/>
      <c r="D6" s="79"/>
      <c r="E6" s="235"/>
      <c r="F6" s="79"/>
      <c r="G6" s="79"/>
      <c r="H6" s="439" t="s">
        <v>202</v>
      </c>
      <c r="I6" s="440"/>
      <c r="J6" s="79"/>
      <c r="K6" s="201"/>
      <c r="L6" s="79"/>
      <c r="M6" s="160"/>
    </row>
    <row r="7" spans="1:13" ht="22.5" customHeight="1" x14ac:dyDescent="0.25">
      <c r="A7" s="159"/>
      <c r="B7" s="79"/>
      <c r="C7" s="79"/>
      <c r="D7" s="79"/>
      <c r="E7" s="235"/>
      <c r="F7" s="79"/>
      <c r="G7" s="79"/>
      <c r="H7" s="441"/>
      <c r="I7" s="442"/>
      <c r="J7" s="236"/>
      <c r="K7" s="237"/>
      <c r="L7" s="79"/>
      <c r="M7" s="160"/>
    </row>
    <row r="8" spans="1:13" x14ac:dyDescent="0.25">
      <c r="A8" s="159"/>
      <c r="B8" s="79"/>
      <c r="C8" s="79"/>
      <c r="D8" s="79"/>
      <c r="E8" s="235"/>
      <c r="F8" s="79"/>
      <c r="G8" s="79"/>
      <c r="H8" s="441"/>
      <c r="I8" s="442"/>
      <c r="J8" s="238"/>
      <c r="K8" s="239"/>
      <c r="L8" s="79"/>
      <c r="M8" s="160"/>
    </row>
    <row r="9" spans="1:13" ht="15.75" thickBot="1" x14ac:dyDescent="0.3">
      <c r="A9" s="159"/>
      <c r="B9" s="79"/>
      <c r="C9" s="79"/>
      <c r="D9" s="79"/>
      <c r="E9" s="235"/>
      <c r="F9" s="79"/>
      <c r="G9" s="79"/>
      <c r="H9" s="443"/>
      <c r="I9" s="444"/>
      <c r="J9" s="198"/>
      <c r="K9" s="239"/>
      <c r="L9" s="79"/>
      <c r="M9" s="160"/>
    </row>
    <row r="10" spans="1:13" x14ac:dyDescent="0.25">
      <c r="A10" s="159"/>
      <c r="B10" s="79"/>
      <c r="C10" s="79"/>
      <c r="D10" s="79"/>
      <c r="E10" s="235"/>
      <c r="F10" s="79"/>
      <c r="G10" s="79"/>
      <c r="H10" s="79"/>
      <c r="I10" s="79"/>
      <c r="J10" s="198"/>
      <c r="K10" s="239"/>
      <c r="L10" s="79"/>
      <c r="M10" s="160"/>
    </row>
    <row r="11" spans="1:13" x14ac:dyDescent="0.25">
      <c r="A11" s="159"/>
      <c r="B11" s="79"/>
      <c r="C11" s="79"/>
      <c r="D11" s="79"/>
      <c r="E11" s="235"/>
      <c r="F11" s="79"/>
      <c r="G11" s="79"/>
      <c r="H11" s="79"/>
      <c r="I11" s="79"/>
      <c r="J11" s="198"/>
      <c r="K11" s="239"/>
      <c r="L11" s="79"/>
      <c r="M11" s="160"/>
    </row>
    <row r="12" spans="1:13" x14ac:dyDescent="0.25">
      <c r="A12" s="159"/>
      <c r="B12" s="79"/>
      <c r="C12" s="79"/>
      <c r="D12" s="79"/>
      <c r="E12" s="235"/>
      <c r="F12" s="79"/>
      <c r="G12" s="79"/>
      <c r="H12" s="79"/>
      <c r="I12" s="79"/>
      <c r="J12" s="198"/>
      <c r="K12" s="239"/>
      <c r="L12" s="79"/>
      <c r="M12" s="160"/>
    </row>
    <row r="13" spans="1:13" x14ac:dyDescent="0.25">
      <c r="A13" s="159"/>
      <c r="B13" s="201"/>
      <c r="C13" s="201"/>
      <c r="D13" s="79"/>
      <c r="E13" s="235"/>
      <c r="F13" s="79"/>
      <c r="G13" s="79"/>
      <c r="H13" s="201"/>
      <c r="I13" s="201"/>
      <c r="J13" s="202"/>
      <c r="K13" s="239"/>
      <c r="L13" s="79"/>
      <c r="M13" s="160"/>
    </row>
    <row r="14" spans="1:13" ht="30.6" customHeight="1" x14ac:dyDescent="0.25">
      <c r="A14" s="240"/>
      <c r="B14" s="241"/>
      <c r="C14" s="241"/>
      <c r="D14" s="445" t="s">
        <v>203</v>
      </c>
      <c r="E14" s="445"/>
      <c r="F14" s="445"/>
      <c r="G14" s="445"/>
      <c r="H14" s="242"/>
      <c r="I14" s="242"/>
      <c r="J14" s="242"/>
      <c r="K14" s="242"/>
      <c r="L14" s="241"/>
      <c r="M14" s="243"/>
    </row>
    <row r="15" spans="1:13" x14ac:dyDescent="0.25">
      <c r="A15" s="159"/>
      <c r="B15" s="79"/>
      <c r="C15" s="79"/>
      <c r="D15" s="79"/>
      <c r="E15" s="428" t="s">
        <v>199</v>
      </c>
      <c r="F15" s="429" t="s">
        <v>204</v>
      </c>
      <c r="G15" s="429"/>
      <c r="H15" s="429"/>
      <c r="I15" s="429"/>
      <c r="J15" s="429"/>
      <c r="K15" s="79"/>
      <c r="L15" s="79"/>
      <c r="M15" s="160"/>
    </row>
    <row r="16" spans="1:13" x14ac:dyDescent="0.25">
      <c r="A16" s="159"/>
      <c r="B16" s="79"/>
      <c r="C16" s="79"/>
      <c r="D16" s="79"/>
      <c r="E16" s="428"/>
      <c r="F16" s="79"/>
      <c r="G16" s="79"/>
      <c r="H16" s="79"/>
      <c r="I16" s="79"/>
      <c r="J16" s="79"/>
      <c r="K16" s="79"/>
      <c r="L16" s="79"/>
      <c r="M16" s="160"/>
    </row>
    <row r="17" spans="1:13" x14ac:dyDescent="0.25">
      <c r="A17" s="159"/>
      <c r="B17" s="79"/>
      <c r="C17" s="79"/>
      <c r="D17" s="79"/>
      <c r="E17" s="428"/>
      <c r="F17" s="79"/>
      <c r="G17" s="79"/>
      <c r="H17" s="79"/>
      <c r="I17" s="79"/>
      <c r="J17" s="79"/>
      <c r="K17" s="79"/>
      <c r="L17" s="79"/>
      <c r="M17" s="160"/>
    </row>
    <row r="18" spans="1:13" x14ac:dyDescent="0.25">
      <c r="A18" s="159"/>
      <c r="B18" s="79"/>
      <c r="C18" s="79"/>
      <c r="D18" s="79"/>
      <c r="E18" s="428"/>
      <c r="F18" s="79"/>
      <c r="G18" s="79"/>
      <c r="H18" s="79"/>
      <c r="I18" s="79"/>
      <c r="J18" s="79"/>
      <c r="K18" s="79"/>
      <c r="L18" s="79"/>
      <c r="M18" s="160"/>
    </row>
    <row r="19" spans="1:13" x14ac:dyDescent="0.25">
      <c r="A19" s="159"/>
      <c r="B19" s="79"/>
      <c r="C19" s="79"/>
      <c r="D19" s="79"/>
      <c r="E19" s="428"/>
      <c r="F19" s="79"/>
      <c r="G19" s="79"/>
      <c r="H19" s="79"/>
      <c r="I19" s="79"/>
      <c r="J19" s="79"/>
      <c r="K19" s="79"/>
      <c r="L19" s="79"/>
      <c r="M19" s="160"/>
    </row>
    <row r="20" spans="1:13" x14ac:dyDescent="0.25">
      <c r="A20" s="159"/>
      <c r="B20" s="79"/>
      <c r="C20" s="79"/>
      <c r="D20" s="79"/>
      <c r="E20" s="428"/>
      <c r="F20" s="79"/>
      <c r="G20" s="79"/>
      <c r="H20" s="79"/>
      <c r="I20" s="79"/>
      <c r="J20" s="79"/>
      <c r="K20" s="79"/>
      <c r="L20" s="79"/>
      <c r="M20" s="160"/>
    </row>
    <row r="21" spans="1:13" x14ac:dyDescent="0.25">
      <c r="A21" s="159"/>
      <c r="B21" s="79"/>
      <c r="C21" s="79"/>
      <c r="D21" s="79"/>
      <c r="E21" s="428"/>
      <c r="F21" s="79"/>
      <c r="G21" s="79"/>
      <c r="H21" s="79"/>
      <c r="I21" s="79"/>
      <c r="J21" s="79"/>
      <c r="K21" s="79"/>
      <c r="L21" s="79"/>
      <c r="M21" s="160"/>
    </row>
    <row r="22" spans="1:13" x14ac:dyDescent="0.25">
      <c r="A22" s="159"/>
      <c r="B22" s="79"/>
      <c r="C22" s="79"/>
      <c r="D22" s="79"/>
      <c r="E22" s="428"/>
      <c r="F22" s="79"/>
      <c r="G22" s="79"/>
      <c r="H22" s="79"/>
      <c r="I22" s="79"/>
      <c r="J22" s="79"/>
      <c r="K22" s="79"/>
      <c r="L22" s="79"/>
      <c r="M22" s="160"/>
    </row>
    <row r="23" spans="1:13" x14ac:dyDescent="0.25">
      <c r="A23" s="159"/>
      <c r="B23" s="79"/>
      <c r="C23" s="79"/>
      <c r="D23" s="79"/>
      <c r="E23" s="79"/>
      <c r="F23" s="79"/>
      <c r="G23" s="79"/>
      <c r="H23" s="79"/>
      <c r="I23" s="79"/>
      <c r="J23" s="79"/>
      <c r="K23" s="79"/>
      <c r="L23" s="79"/>
      <c r="M23" s="160"/>
    </row>
    <row r="24" spans="1:13" x14ac:dyDescent="0.25">
      <c r="A24" s="159"/>
      <c r="B24" s="79"/>
      <c r="C24" s="79"/>
      <c r="D24" s="79"/>
      <c r="E24" s="79"/>
      <c r="F24" s="79"/>
      <c r="G24" s="79"/>
      <c r="H24" s="79"/>
      <c r="I24" s="79"/>
      <c r="J24" s="79"/>
      <c r="K24" s="79"/>
      <c r="L24" s="79"/>
      <c r="M24" s="160"/>
    </row>
    <row r="25" spans="1:13" x14ac:dyDescent="0.25">
      <c r="A25" s="159"/>
      <c r="B25" s="79"/>
      <c r="C25" s="79"/>
      <c r="D25" s="79"/>
      <c r="E25" s="79"/>
      <c r="F25" s="79"/>
      <c r="G25" s="79"/>
      <c r="H25" s="79"/>
      <c r="I25" s="79"/>
      <c r="J25" s="79"/>
      <c r="K25" s="79"/>
      <c r="L25" s="79"/>
      <c r="M25" s="160"/>
    </row>
    <row r="26" spans="1:13" x14ac:dyDescent="0.25">
      <c r="A26" s="159"/>
      <c r="B26" s="79"/>
      <c r="C26" s="79"/>
      <c r="D26" s="79"/>
      <c r="E26" s="79"/>
      <c r="F26" s="79"/>
      <c r="G26" s="79"/>
      <c r="H26" s="79"/>
      <c r="I26" s="79"/>
      <c r="J26" s="79"/>
      <c r="K26" s="79"/>
      <c r="L26" s="79"/>
      <c r="M26" s="160"/>
    </row>
    <row r="27" spans="1:13" x14ac:dyDescent="0.25">
      <c r="A27" s="159"/>
      <c r="B27" s="79"/>
      <c r="C27" s="79"/>
      <c r="D27" s="79"/>
      <c r="E27" s="79"/>
      <c r="F27" s="79"/>
      <c r="G27" s="79"/>
      <c r="H27" s="79"/>
      <c r="I27" s="79"/>
      <c r="J27" s="79"/>
      <c r="K27" s="79"/>
      <c r="L27" s="79"/>
      <c r="M27" s="160"/>
    </row>
    <row r="28" spans="1:13" x14ac:dyDescent="0.25">
      <c r="A28" s="159"/>
      <c r="B28" s="79"/>
      <c r="C28" s="79"/>
      <c r="D28" s="79"/>
      <c r="E28" s="79"/>
      <c r="F28" s="79"/>
      <c r="G28" s="79"/>
      <c r="H28" s="79"/>
      <c r="I28" s="79"/>
      <c r="J28" s="79"/>
      <c r="K28" s="79"/>
      <c r="L28" s="79"/>
      <c r="M28" s="160"/>
    </row>
    <row r="29" spans="1:13" x14ac:dyDescent="0.25">
      <c r="A29" s="159"/>
      <c r="B29" s="79"/>
      <c r="C29" s="79"/>
      <c r="D29" s="79"/>
      <c r="E29" s="79"/>
      <c r="F29" s="79"/>
      <c r="G29" s="79"/>
      <c r="H29" s="79"/>
      <c r="I29" s="79"/>
      <c r="J29" s="79"/>
      <c r="K29" s="79"/>
      <c r="L29" s="79"/>
      <c r="M29" s="160"/>
    </row>
    <row r="30" spans="1:13" ht="15.75" thickBot="1" x14ac:dyDescent="0.3">
      <c r="A30" s="168"/>
      <c r="B30" s="169"/>
      <c r="C30" s="169"/>
      <c r="D30" s="169"/>
      <c r="E30" s="169"/>
      <c r="F30" s="169"/>
      <c r="G30" s="169"/>
      <c r="H30" s="169"/>
      <c r="I30" s="169"/>
      <c r="J30" s="169"/>
      <c r="K30" s="169"/>
      <c r="L30" s="169"/>
      <c r="M30" s="170"/>
    </row>
  </sheetData>
  <mergeCells count="8">
    <mergeCell ref="E15:E22"/>
    <mergeCell ref="F15:J15"/>
    <mergeCell ref="A1:M1"/>
    <mergeCell ref="A2:M2"/>
    <mergeCell ref="A3:M3"/>
    <mergeCell ref="A4:M4"/>
    <mergeCell ref="H6:I9"/>
    <mergeCell ref="D14:G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22"/>
  <sheetViews>
    <sheetView workbookViewId="0">
      <selection activeCell="A3" sqref="A3:L3"/>
    </sheetView>
  </sheetViews>
  <sheetFormatPr defaultColWidth="8.7109375" defaultRowHeight="15" x14ac:dyDescent="0.25"/>
  <cols>
    <col min="1" max="1" width="8.7109375" style="28"/>
    <col min="2" max="2" width="25.85546875" style="28" customWidth="1"/>
    <col min="3" max="3" width="34.7109375" style="28" customWidth="1"/>
    <col min="4" max="16384" width="8.7109375" style="28"/>
  </cols>
  <sheetData>
    <row r="1" spans="1:12" ht="53.1" customHeight="1" x14ac:dyDescent="0.25">
      <c r="A1" s="273" t="s">
        <v>15</v>
      </c>
      <c r="B1" s="273"/>
      <c r="C1" s="273"/>
      <c r="D1" s="273"/>
      <c r="E1" s="273"/>
      <c r="F1" s="273"/>
      <c r="G1" s="273"/>
      <c r="H1" s="273"/>
      <c r="I1" s="273"/>
      <c r="J1" s="273"/>
      <c r="K1" s="273"/>
      <c r="L1" s="273"/>
    </row>
    <row r="2" spans="1:12" ht="18.75" x14ac:dyDescent="0.25">
      <c r="A2" s="273" t="s">
        <v>16</v>
      </c>
      <c r="B2" s="273"/>
      <c r="C2" s="273"/>
      <c r="D2" s="273"/>
      <c r="E2" s="273"/>
      <c r="F2" s="273"/>
      <c r="G2" s="273"/>
      <c r="H2" s="273"/>
      <c r="I2" s="273"/>
      <c r="J2" s="273"/>
      <c r="K2" s="273"/>
      <c r="L2" s="273"/>
    </row>
    <row r="3" spans="1:12" ht="51.6" customHeight="1" x14ac:dyDescent="0.25">
      <c r="A3" s="274" t="s">
        <v>17</v>
      </c>
      <c r="B3" s="274"/>
      <c r="C3" s="274"/>
      <c r="D3" s="274"/>
      <c r="E3" s="274"/>
      <c r="F3" s="274"/>
      <c r="G3" s="274"/>
      <c r="H3" s="274"/>
      <c r="I3" s="274"/>
      <c r="J3" s="274"/>
      <c r="K3" s="274"/>
      <c r="L3" s="274"/>
    </row>
    <row r="4" spans="1:12" ht="15.75" thickBot="1" x14ac:dyDescent="0.3">
      <c r="A4" s="275" t="s">
        <v>18</v>
      </c>
      <c r="B4" s="275"/>
      <c r="C4" s="275"/>
      <c r="D4" s="276"/>
      <c r="E4" s="276"/>
      <c r="F4" s="276"/>
      <c r="G4" s="276"/>
      <c r="H4" s="276"/>
      <c r="I4" s="276"/>
      <c r="J4" s="276"/>
      <c r="K4" s="276"/>
      <c r="L4" s="276"/>
    </row>
    <row r="5" spans="1:12" x14ac:dyDescent="0.25">
      <c r="A5" s="277" t="s">
        <v>19</v>
      </c>
      <c r="B5" s="278" t="s">
        <v>20</v>
      </c>
      <c r="C5" s="279"/>
      <c r="D5" s="280" t="s">
        <v>21</v>
      </c>
      <c r="E5" s="281"/>
      <c r="F5" s="281"/>
      <c r="G5" s="281"/>
      <c r="H5" s="282"/>
      <c r="I5" s="280" t="s">
        <v>22</v>
      </c>
      <c r="J5" s="281"/>
      <c r="K5" s="281"/>
      <c r="L5" s="282"/>
    </row>
    <row r="6" spans="1:12" ht="38.25" x14ac:dyDescent="0.25">
      <c r="A6" s="277"/>
      <c r="B6" s="278"/>
      <c r="C6" s="279"/>
      <c r="D6" s="30" t="s">
        <v>23</v>
      </c>
      <c r="E6" s="29" t="s">
        <v>24</v>
      </c>
      <c r="F6" s="29" t="s">
        <v>25</v>
      </c>
      <c r="G6" s="29" t="s">
        <v>26</v>
      </c>
      <c r="H6" s="31" t="s">
        <v>27</v>
      </c>
      <c r="I6" s="32" t="s">
        <v>23</v>
      </c>
      <c r="J6" s="29" t="s">
        <v>24</v>
      </c>
      <c r="K6" s="29" t="s">
        <v>28</v>
      </c>
      <c r="L6" s="31" t="s">
        <v>29</v>
      </c>
    </row>
    <row r="7" spans="1:12" ht="60.6" customHeight="1" x14ac:dyDescent="0.25">
      <c r="A7" s="33">
        <v>1</v>
      </c>
      <c r="B7" s="260" t="s">
        <v>30</v>
      </c>
      <c r="C7" s="254"/>
      <c r="D7" s="36"/>
      <c r="E7" s="37"/>
      <c r="F7" s="37"/>
      <c r="G7" s="37"/>
      <c r="H7" s="38"/>
      <c r="I7" s="39"/>
      <c r="J7" s="40"/>
      <c r="K7" s="40"/>
      <c r="L7" s="41"/>
    </row>
    <row r="8" spans="1:12" x14ac:dyDescent="0.25">
      <c r="A8" s="33">
        <v>1.1000000000000001</v>
      </c>
      <c r="B8" s="270" t="s">
        <v>31</v>
      </c>
      <c r="C8" s="271"/>
      <c r="D8" s="36">
        <v>1</v>
      </c>
      <c r="E8" s="37">
        <f>L101</f>
        <v>700</v>
      </c>
      <c r="F8" s="43">
        <v>1</v>
      </c>
      <c r="G8" s="37">
        <v>2</v>
      </c>
      <c r="H8" s="44">
        <f>D8*E8*F8*G8</f>
        <v>1400</v>
      </c>
      <c r="I8" s="39"/>
      <c r="J8" s="40"/>
      <c r="K8" s="40"/>
      <c r="L8" s="41"/>
    </row>
    <row r="9" spans="1:12" x14ac:dyDescent="0.25">
      <c r="A9" s="33">
        <v>1.2</v>
      </c>
      <c r="B9" s="270" t="s">
        <v>32</v>
      </c>
      <c r="C9" s="271"/>
      <c r="D9" s="36"/>
      <c r="E9" s="37"/>
      <c r="F9" s="37"/>
      <c r="G9" s="37"/>
      <c r="H9" s="44"/>
      <c r="I9" s="39"/>
      <c r="J9" s="40"/>
      <c r="K9" s="40"/>
      <c r="L9" s="41"/>
    </row>
    <row r="10" spans="1:12" x14ac:dyDescent="0.25">
      <c r="A10" s="33"/>
      <c r="B10" s="260" t="s">
        <v>33</v>
      </c>
      <c r="C10" s="254"/>
      <c r="D10" s="36">
        <v>2</v>
      </c>
      <c r="E10" s="37">
        <f>6.75+1.5+0.25</f>
        <v>8.5</v>
      </c>
      <c r="F10" s="37">
        <v>1</v>
      </c>
      <c r="G10" s="37">
        <v>1</v>
      </c>
      <c r="H10" s="44">
        <f>D10*E10*F10*G10</f>
        <v>17</v>
      </c>
      <c r="I10" s="39"/>
      <c r="J10" s="40"/>
      <c r="K10" s="40"/>
      <c r="L10" s="41"/>
    </row>
    <row r="11" spans="1:12" x14ac:dyDescent="0.25">
      <c r="A11" s="33"/>
      <c r="B11" s="254" t="s">
        <v>34</v>
      </c>
      <c r="C11" s="255"/>
      <c r="D11" s="36">
        <v>2</v>
      </c>
      <c r="E11" s="37">
        <f>4-1.5</f>
        <v>2.5</v>
      </c>
      <c r="F11" s="37">
        <v>1</v>
      </c>
      <c r="G11" s="37">
        <v>1</v>
      </c>
      <c r="H11" s="44">
        <f>D11*E11*F11*G11</f>
        <v>5</v>
      </c>
      <c r="I11" s="39"/>
      <c r="J11" s="40"/>
      <c r="K11" s="40"/>
      <c r="L11" s="41"/>
    </row>
    <row r="12" spans="1:12" x14ac:dyDescent="0.25">
      <c r="A12" s="33">
        <v>1.3</v>
      </c>
      <c r="B12" s="42" t="s">
        <v>35</v>
      </c>
      <c r="C12" s="35"/>
      <c r="D12" s="36"/>
      <c r="E12" s="37"/>
      <c r="F12" s="37"/>
      <c r="G12" s="37"/>
      <c r="H12" s="44"/>
      <c r="I12" s="39"/>
      <c r="J12" s="40"/>
      <c r="K12" s="40"/>
      <c r="L12" s="41"/>
    </row>
    <row r="13" spans="1:12" x14ac:dyDescent="0.25">
      <c r="A13" s="33"/>
      <c r="B13" s="260" t="s">
        <v>33</v>
      </c>
      <c r="C13" s="254"/>
      <c r="D13" s="36">
        <v>2</v>
      </c>
      <c r="E13" s="37">
        <v>8.25</v>
      </c>
      <c r="F13" s="37">
        <v>1</v>
      </c>
      <c r="G13" s="37">
        <v>0.25</v>
      </c>
      <c r="H13" s="44">
        <f>D13*E13*F13*G13</f>
        <v>4.125</v>
      </c>
      <c r="I13" s="39"/>
      <c r="J13" s="40"/>
      <c r="K13" s="40"/>
      <c r="L13" s="41"/>
    </row>
    <row r="14" spans="1:12" x14ac:dyDescent="0.25">
      <c r="A14" s="33"/>
      <c r="B14" s="254" t="s">
        <v>34</v>
      </c>
      <c r="C14" s="255"/>
      <c r="D14" s="36">
        <v>2</v>
      </c>
      <c r="E14" s="37">
        <f>5-0.75</f>
        <v>4.25</v>
      </c>
      <c r="F14" s="37">
        <v>1</v>
      </c>
      <c r="G14" s="37">
        <v>0.25</v>
      </c>
      <c r="H14" s="44">
        <f>D14*E14*F14*G14</f>
        <v>2.125</v>
      </c>
      <c r="I14" s="39"/>
      <c r="J14" s="40"/>
      <c r="K14" s="40"/>
      <c r="L14" s="41"/>
    </row>
    <row r="15" spans="1:12" x14ac:dyDescent="0.25">
      <c r="A15" s="33"/>
      <c r="B15" s="254" t="s">
        <v>36</v>
      </c>
      <c r="C15" s="255"/>
      <c r="D15" s="36">
        <v>1</v>
      </c>
      <c r="E15" s="37">
        <f>3.142/4</f>
        <v>0.78549999999999998</v>
      </c>
      <c r="F15" s="37">
        <f>5*5</f>
        <v>25</v>
      </c>
      <c r="G15" s="37">
        <v>5</v>
      </c>
      <c r="H15" s="44">
        <f>D15*E15*F15*G15</f>
        <v>98.1875</v>
      </c>
      <c r="I15" s="39"/>
      <c r="J15" s="40"/>
      <c r="K15" s="40"/>
      <c r="L15" s="41"/>
    </row>
    <row r="16" spans="1:12" x14ac:dyDescent="0.25">
      <c r="A16" s="33">
        <v>1.4</v>
      </c>
      <c r="B16" s="271" t="s">
        <v>37</v>
      </c>
      <c r="C16" s="272"/>
      <c r="D16" s="36"/>
      <c r="E16" s="37"/>
      <c r="F16" s="37"/>
      <c r="G16" s="37"/>
      <c r="H16" s="44"/>
      <c r="I16" s="39"/>
      <c r="J16" s="40"/>
      <c r="K16" s="40"/>
      <c r="L16" s="41"/>
    </row>
    <row r="17" spans="1:12" x14ac:dyDescent="0.25">
      <c r="A17" s="33"/>
      <c r="B17" s="35" t="s">
        <v>37</v>
      </c>
      <c r="C17" s="45"/>
      <c r="D17" s="36">
        <v>1</v>
      </c>
      <c r="E17" s="37">
        <v>20</v>
      </c>
      <c r="F17" s="37">
        <v>1</v>
      </c>
      <c r="G17" s="37">
        <v>1.5</v>
      </c>
      <c r="H17" s="44">
        <f>D17*E17*F17*G17</f>
        <v>30</v>
      </c>
      <c r="I17" s="39"/>
      <c r="J17" s="40"/>
      <c r="K17" s="40"/>
      <c r="L17" s="41"/>
    </row>
    <row r="18" spans="1:12" x14ac:dyDescent="0.25">
      <c r="A18" s="33"/>
      <c r="B18" s="256" t="s">
        <v>38</v>
      </c>
      <c r="C18" s="257"/>
      <c r="D18" s="39"/>
      <c r="E18" s="40"/>
      <c r="F18" s="40"/>
      <c r="G18" s="40"/>
      <c r="H18" s="48">
        <f>SUM(H8:H17)</f>
        <v>1556.4375</v>
      </c>
      <c r="I18" s="39"/>
      <c r="J18" s="40"/>
      <c r="K18" s="40"/>
      <c r="L18" s="41"/>
    </row>
    <row r="19" spans="1:12" ht="73.5" customHeight="1" x14ac:dyDescent="0.25">
      <c r="A19" s="33">
        <v>2</v>
      </c>
      <c r="B19" s="266" t="s">
        <v>39</v>
      </c>
      <c r="C19" s="267"/>
      <c r="D19" s="39"/>
      <c r="E19" s="40"/>
      <c r="F19" s="40"/>
      <c r="G19" s="40"/>
      <c r="H19" s="48"/>
      <c r="I19" s="39"/>
      <c r="J19" s="40"/>
      <c r="K19" s="40"/>
      <c r="L19" s="41"/>
    </row>
    <row r="20" spans="1:12" x14ac:dyDescent="0.25">
      <c r="A20" s="33"/>
      <c r="B20" s="270" t="s">
        <v>32</v>
      </c>
      <c r="C20" s="271"/>
      <c r="D20" s="36"/>
      <c r="E20" s="37"/>
      <c r="F20" s="37"/>
      <c r="G20" s="37"/>
      <c r="H20" s="44"/>
      <c r="I20" s="39"/>
      <c r="J20" s="40"/>
      <c r="K20" s="40"/>
      <c r="L20" s="41"/>
    </row>
    <row r="21" spans="1:12" x14ac:dyDescent="0.25">
      <c r="A21" s="33"/>
      <c r="B21" s="260" t="s">
        <v>33</v>
      </c>
      <c r="C21" s="254"/>
      <c r="D21" s="36">
        <v>2</v>
      </c>
      <c r="E21" s="37">
        <v>8.25</v>
      </c>
      <c r="F21" s="37">
        <v>1</v>
      </c>
      <c r="G21" s="37">
        <v>0.25</v>
      </c>
      <c r="H21" s="49">
        <f>D21*E21*F21*G21</f>
        <v>4.125</v>
      </c>
      <c r="I21" s="39"/>
      <c r="J21" s="40"/>
      <c r="K21" s="40"/>
      <c r="L21" s="41"/>
    </row>
    <row r="22" spans="1:12" x14ac:dyDescent="0.25">
      <c r="A22" s="33"/>
      <c r="B22" s="34" t="s">
        <v>34</v>
      </c>
      <c r="C22" s="35"/>
      <c r="D22" s="36">
        <v>2</v>
      </c>
      <c r="E22" s="37">
        <f>4-1.5+0.25</f>
        <v>2.75</v>
      </c>
      <c r="F22" s="37">
        <v>1</v>
      </c>
      <c r="G22" s="37">
        <v>0.25</v>
      </c>
      <c r="H22" s="49">
        <f>D22*E22*F22*G22</f>
        <v>1.375</v>
      </c>
      <c r="I22" s="39"/>
      <c r="J22" s="40"/>
      <c r="K22" s="40"/>
      <c r="L22" s="41"/>
    </row>
    <row r="23" spans="1:12" x14ac:dyDescent="0.25">
      <c r="A23" s="33"/>
      <c r="B23" s="256" t="s">
        <v>38</v>
      </c>
      <c r="C23" s="257"/>
      <c r="D23" s="39"/>
      <c r="E23" s="40"/>
      <c r="F23" s="40"/>
      <c r="G23" s="40"/>
      <c r="H23" s="50">
        <f>SUM(H20:H22)</f>
        <v>5.5</v>
      </c>
      <c r="I23" s="39"/>
      <c r="J23" s="40"/>
      <c r="K23" s="40"/>
      <c r="L23" s="41"/>
    </row>
    <row r="24" spans="1:12" ht="63" customHeight="1" x14ac:dyDescent="0.25">
      <c r="A24" s="33">
        <v>3</v>
      </c>
      <c r="B24" s="258" t="s">
        <v>40</v>
      </c>
      <c r="C24" s="259"/>
      <c r="D24" s="39"/>
      <c r="E24" s="40"/>
      <c r="F24" s="40"/>
      <c r="G24" s="40"/>
      <c r="H24" s="51"/>
      <c r="I24" s="39"/>
      <c r="J24" s="40"/>
      <c r="K24" s="40"/>
      <c r="L24" s="41"/>
    </row>
    <row r="25" spans="1:12" x14ac:dyDescent="0.25">
      <c r="A25" s="33"/>
      <c r="B25" s="270" t="s">
        <v>32</v>
      </c>
      <c r="C25" s="271"/>
      <c r="D25" s="39"/>
      <c r="E25" s="40"/>
      <c r="F25" s="40"/>
      <c r="G25" s="40"/>
      <c r="H25" s="51"/>
      <c r="I25" s="39"/>
      <c r="J25" s="40"/>
      <c r="K25" s="40"/>
      <c r="L25" s="41"/>
    </row>
    <row r="26" spans="1:12" x14ac:dyDescent="0.25">
      <c r="A26" s="33"/>
      <c r="B26" s="260" t="s">
        <v>33</v>
      </c>
      <c r="C26" s="254"/>
      <c r="D26" s="36">
        <v>2</v>
      </c>
      <c r="E26" s="37">
        <v>8</v>
      </c>
      <c r="F26" s="37">
        <v>0.75</v>
      </c>
      <c r="G26" s="37">
        <v>4.5</v>
      </c>
      <c r="H26" s="44">
        <f>D26*E26*F26*G26</f>
        <v>54</v>
      </c>
      <c r="I26" s="39"/>
      <c r="J26" s="40"/>
      <c r="K26" s="40"/>
      <c r="L26" s="41"/>
    </row>
    <row r="27" spans="1:12" x14ac:dyDescent="0.25">
      <c r="A27" s="33"/>
      <c r="B27" s="34" t="s">
        <v>34</v>
      </c>
      <c r="C27" s="35"/>
      <c r="D27" s="36">
        <v>2</v>
      </c>
      <c r="E27" s="37">
        <f>4-1.5+0.25</f>
        <v>2.75</v>
      </c>
      <c r="F27" s="37">
        <v>0.75</v>
      </c>
      <c r="G27" s="37">
        <v>4.5</v>
      </c>
      <c r="H27" s="44">
        <f>D27*E27*F27*G27</f>
        <v>18.5625</v>
      </c>
      <c r="I27" s="39"/>
      <c r="J27" s="40"/>
      <c r="K27" s="40"/>
      <c r="L27" s="41"/>
    </row>
    <row r="28" spans="1:12" x14ac:dyDescent="0.25">
      <c r="A28" s="33"/>
      <c r="B28" s="42" t="s">
        <v>35</v>
      </c>
      <c r="C28" s="35"/>
      <c r="D28" s="36"/>
      <c r="E28" s="37"/>
      <c r="F28" s="37"/>
      <c r="G28" s="37"/>
      <c r="H28" s="44"/>
      <c r="I28" s="39"/>
      <c r="J28" s="40"/>
      <c r="K28" s="40"/>
      <c r="L28" s="41"/>
    </row>
    <row r="29" spans="1:12" x14ac:dyDescent="0.25">
      <c r="A29" s="33"/>
      <c r="B29" s="260" t="s">
        <v>33</v>
      </c>
      <c r="C29" s="254"/>
      <c r="D29" s="36">
        <v>1</v>
      </c>
      <c r="E29" s="37">
        <v>8.25</v>
      </c>
      <c r="F29" s="37">
        <v>0.75</v>
      </c>
      <c r="G29" s="37">
        <v>1</v>
      </c>
      <c r="H29" s="44">
        <f>D29*E29*F29*G29</f>
        <v>6.1875</v>
      </c>
      <c r="I29" s="39"/>
      <c r="J29" s="40"/>
      <c r="K29" s="40"/>
      <c r="L29" s="41"/>
    </row>
    <row r="30" spans="1:12" x14ac:dyDescent="0.25">
      <c r="A30" s="33"/>
      <c r="B30" s="34" t="s">
        <v>34</v>
      </c>
      <c r="C30" s="35"/>
      <c r="D30" s="36">
        <v>2</v>
      </c>
      <c r="E30" s="37">
        <v>4.25</v>
      </c>
      <c r="F30" s="37">
        <v>0.75</v>
      </c>
      <c r="G30" s="37">
        <v>1</v>
      </c>
      <c r="H30" s="44">
        <f>D30*E30*F30*G30</f>
        <v>6.375</v>
      </c>
      <c r="I30" s="39"/>
      <c r="J30" s="40"/>
      <c r="K30" s="40"/>
      <c r="L30" s="41"/>
    </row>
    <row r="31" spans="1:12" x14ac:dyDescent="0.25">
      <c r="A31" s="33"/>
      <c r="B31" s="34" t="s">
        <v>41</v>
      </c>
      <c r="C31" s="35"/>
      <c r="D31" s="36">
        <v>2</v>
      </c>
      <c r="E31" s="37">
        <v>0.75</v>
      </c>
      <c r="F31" s="37">
        <v>0.75</v>
      </c>
      <c r="G31" s="37">
        <v>2</v>
      </c>
      <c r="H31" s="44">
        <f>D31*E31*F31*G31</f>
        <v>2.25</v>
      </c>
      <c r="I31" s="39"/>
      <c r="J31" s="40"/>
      <c r="K31" s="40"/>
      <c r="L31" s="41"/>
    </row>
    <row r="32" spans="1:12" x14ac:dyDescent="0.25">
      <c r="A32" s="33"/>
      <c r="B32" s="254" t="s">
        <v>42</v>
      </c>
      <c r="C32" s="255"/>
      <c r="D32" s="36">
        <v>4</v>
      </c>
      <c r="E32" s="37">
        <v>0.37</v>
      </c>
      <c r="F32" s="37">
        <v>0.37</v>
      </c>
      <c r="G32" s="43">
        <v>0.5</v>
      </c>
      <c r="H32" s="49">
        <f>-D32*E32*F32*G32</f>
        <v>-0.27379999999999999</v>
      </c>
      <c r="I32" s="39"/>
      <c r="J32" s="40"/>
      <c r="K32" s="40"/>
      <c r="L32" s="41"/>
    </row>
    <row r="33" spans="1:12" x14ac:dyDescent="0.25">
      <c r="A33" s="33"/>
      <c r="B33" s="35" t="s">
        <v>43</v>
      </c>
      <c r="C33" s="45"/>
      <c r="D33" s="36">
        <v>1</v>
      </c>
      <c r="E33" s="37">
        <v>2</v>
      </c>
      <c r="F33" s="37">
        <v>2</v>
      </c>
      <c r="G33" s="43">
        <v>0.75</v>
      </c>
      <c r="H33" s="49">
        <f>-D33*E33*F33*G33</f>
        <v>-3</v>
      </c>
      <c r="I33" s="39"/>
      <c r="J33" s="40"/>
      <c r="K33" s="40"/>
      <c r="L33" s="41"/>
    </row>
    <row r="34" spans="1:12" x14ac:dyDescent="0.25">
      <c r="A34" s="33"/>
      <c r="B34" s="256" t="s">
        <v>44</v>
      </c>
      <c r="C34" s="257"/>
      <c r="D34" s="39"/>
      <c r="E34" s="40"/>
      <c r="F34" s="40"/>
      <c r="G34" s="40"/>
      <c r="H34" s="44">
        <f>SUM(H26:H33)</f>
        <v>84.101200000000006</v>
      </c>
      <c r="I34" s="39"/>
      <c r="J34" s="40"/>
      <c r="K34" s="40"/>
      <c r="L34" s="41"/>
    </row>
    <row r="35" spans="1:12" x14ac:dyDescent="0.25">
      <c r="A35" s="33"/>
      <c r="B35" s="46" t="s">
        <v>45</v>
      </c>
      <c r="C35" s="47"/>
      <c r="D35" s="39"/>
      <c r="E35" s="40"/>
      <c r="F35" s="40"/>
      <c r="G35" s="40"/>
      <c r="H35" s="44">
        <f>H34*10/100</f>
        <v>8.4101200000000009</v>
      </c>
      <c r="I35" s="39"/>
      <c r="J35" s="40"/>
      <c r="K35" s="40"/>
      <c r="L35" s="41"/>
    </row>
    <row r="36" spans="1:12" x14ac:dyDescent="0.25">
      <c r="A36" s="33"/>
      <c r="B36" s="256" t="s">
        <v>38</v>
      </c>
      <c r="C36" s="257"/>
      <c r="D36" s="39"/>
      <c r="E36" s="40"/>
      <c r="F36" s="40"/>
      <c r="G36" s="40"/>
      <c r="H36" s="44">
        <f>H35+H34</f>
        <v>92.511320000000012</v>
      </c>
      <c r="I36" s="39">
        <f>H36*14</f>
        <v>1295.1584800000001</v>
      </c>
      <c r="J36" s="40"/>
      <c r="K36" s="40"/>
      <c r="L36" s="41"/>
    </row>
    <row r="37" spans="1:12" ht="61.5" customHeight="1" x14ac:dyDescent="0.25">
      <c r="A37" s="33">
        <v>4</v>
      </c>
      <c r="B37" s="260" t="s">
        <v>46</v>
      </c>
      <c r="C37" s="254"/>
      <c r="D37" s="39"/>
      <c r="E37" s="40"/>
      <c r="F37" s="40"/>
      <c r="G37" s="40"/>
      <c r="H37" s="48"/>
      <c r="I37" s="39"/>
      <c r="J37" s="40"/>
      <c r="K37" s="40"/>
      <c r="L37" s="41"/>
    </row>
    <row r="38" spans="1:12" x14ac:dyDescent="0.25">
      <c r="A38" s="33"/>
      <c r="B38" s="270" t="s">
        <v>35</v>
      </c>
      <c r="C38" s="271"/>
      <c r="D38" s="39"/>
      <c r="E38" s="40"/>
      <c r="F38" s="52"/>
      <c r="G38" s="40"/>
      <c r="H38" s="38"/>
      <c r="I38" s="39"/>
      <c r="J38" s="40"/>
      <c r="K38" s="40"/>
      <c r="L38" s="41"/>
    </row>
    <row r="39" spans="1:12" x14ac:dyDescent="0.25">
      <c r="A39" s="33"/>
      <c r="B39" s="254" t="s">
        <v>47</v>
      </c>
      <c r="C39" s="255"/>
      <c r="D39" s="39">
        <v>1</v>
      </c>
      <c r="E39" s="40">
        <f>8.25-1.5</f>
        <v>6.75</v>
      </c>
      <c r="F39" s="52">
        <v>2.5</v>
      </c>
      <c r="G39" s="40">
        <v>0.25</v>
      </c>
      <c r="H39" s="38">
        <f>D39*E39*F39*G39</f>
        <v>4.21875</v>
      </c>
      <c r="I39" s="39"/>
      <c r="J39" s="40"/>
      <c r="K39" s="40"/>
      <c r="L39" s="41"/>
    </row>
    <row r="40" spans="1:12" x14ac:dyDescent="0.25">
      <c r="A40" s="33"/>
      <c r="B40" s="254" t="s">
        <v>48</v>
      </c>
      <c r="C40" s="255"/>
      <c r="D40" s="39">
        <v>1</v>
      </c>
      <c r="E40" s="40">
        <f>4-1.5</f>
        <v>2.5</v>
      </c>
      <c r="F40" s="52">
        <f>5-0.75</f>
        <v>4.25</v>
      </c>
      <c r="G40" s="40">
        <v>0.25</v>
      </c>
      <c r="H40" s="38">
        <f>D40*E40*F40*G40</f>
        <v>2.65625</v>
      </c>
      <c r="I40" s="39"/>
      <c r="J40" s="40"/>
      <c r="K40" s="40"/>
      <c r="L40" s="41"/>
    </row>
    <row r="41" spans="1:12" x14ac:dyDescent="0.25">
      <c r="A41" s="33"/>
      <c r="B41" s="256" t="s">
        <v>38</v>
      </c>
      <c r="C41" s="257"/>
      <c r="D41" s="39"/>
      <c r="E41" s="40"/>
      <c r="F41" s="40"/>
      <c r="G41" s="40"/>
      <c r="H41" s="38">
        <f>SUM(H38:H40)</f>
        <v>6.875</v>
      </c>
      <c r="I41" s="39"/>
      <c r="J41" s="40"/>
      <c r="K41" s="40"/>
      <c r="L41" s="41"/>
    </row>
    <row r="42" spans="1:12" ht="33.6" customHeight="1" x14ac:dyDescent="0.25">
      <c r="A42" s="33">
        <v>5</v>
      </c>
      <c r="B42" s="266" t="s">
        <v>49</v>
      </c>
      <c r="C42" s="267"/>
      <c r="D42" s="39"/>
      <c r="E42" s="40"/>
      <c r="F42" s="40"/>
      <c r="G42" s="40"/>
      <c r="H42" s="48"/>
      <c r="I42" s="53"/>
      <c r="J42" s="40"/>
      <c r="K42" s="40"/>
      <c r="L42" s="41"/>
    </row>
    <row r="43" spans="1:12" x14ac:dyDescent="0.25">
      <c r="A43" s="33"/>
      <c r="B43" s="270" t="s">
        <v>50</v>
      </c>
      <c r="C43" s="271"/>
      <c r="D43" s="39"/>
      <c r="E43" s="40"/>
      <c r="F43" s="40"/>
      <c r="G43" s="40"/>
      <c r="H43" s="51"/>
      <c r="I43" s="54"/>
      <c r="J43" s="40"/>
      <c r="K43" s="40"/>
      <c r="L43" s="41"/>
    </row>
    <row r="44" spans="1:12" x14ac:dyDescent="0.25">
      <c r="A44" s="33"/>
      <c r="B44" s="260" t="s">
        <v>33</v>
      </c>
      <c r="C44" s="254"/>
      <c r="D44" s="36"/>
      <c r="E44" s="37"/>
      <c r="F44" s="37"/>
      <c r="G44" s="37"/>
      <c r="H44" s="44"/>
      <c r="I44" s="54">
        <v>2</v>
      </c>
      <c r="J44" s="40">
        <v>8.25</v>
      </c>
      <c r="K44" s="40">
        <v>4.33</v>
      </c>
      <c r="L44" s="41">
        <f t="shared" ref="L44:L54" si="0">K44*J44*I44</f>
        <v>71.445000000000007</v>
      </c>
    </row>
    <row r="45" spans="1:12" x14ac:dyDescent="0.25">
      <c r="A45" s="33"/>
      <c r="B45" s="34" t="s">
        <v>34</v>
      </c>
      <c r="C45" s="35"/>
      <c r="D45" s="36"/>
      <c r="E45" s="37"/>
      <c r="F45" s="37"/>
      <c r="G45" s="37"/>
      <c r="H45" s="44"/>
      <c r="I45" s="54">
        <v>2</v>
      </c>
      <c r="J45" s="40">
        <v>4</v>
      </c>
      <c r="K45" s="40">
        <v>4.33</v>
      </c>
      <c r="L45" s="41">
        <f t="shared" si="0"/>
        <v>34.64</v>
      </c>
    </row>
    <row r="46" spans="1:12" x14ac:dyDescent="0.25">
      <c r="A46" s="33"/>
      <c r="B46" s="271" t="s">
        <v>51</v>
      </c>
      <c r="C46" s="272"/>
      <c r="D46" s="36"/>
      <c r="E46" s="37"/>
      <c r="F46" s="37"/>
      <c r="G46" s="37"/>
      <c r="H46" s="44"/>
      <c r="I46" s="54"/>
      <c r="J46" s="40"/>
      <c r="K46" s="40"/>
      <c r="L46" s="41"/>
    </row>
    <row r="47" spans="1:12" x14ac:dyDescent="0.25">
      <c r="A47" s="33"/>
      <c r="B47" s="260" t="s">
        <v>52</v>
      </c>
      <c r="C47" s="254"/>
      <c r="D47" s="36"/>
      <c r="E47" s="37"/>
      <c r="F47" s="37"/>
      <c r="G47" s="37"/>
      <c r="H47" s="44"/>
      <c r="I47" s="54">
        <v>1</v>
      </c>
      <c r="J47" s="40">
        <v>8.25</v>
      </c>
      <c r="K47" s="40">
        <f>(1+0.5)/2</f>
        <v>0.75</v>
      </c>
      <c r="L47" s="41">
        <f t="shared" si="0"/>
        <v>6.1875</v>
      </c>
    </row>
    <row r="48" spans="1:12" x14ac:dyDescent="0.25">
      <c r="A48" s="33"/>
      <c r="B48" s="260" t="s">
        <v>53</v>
      </c>
      <c r="C48" s="254"/>
      <c r="D48" s="36"/>
      <c r="E48" s="37"/>
      <c r="F48" s="37"/>
      <c r="G48" s="37"/>
      <c r="H48" s="44"/>
      <c r="I48" s="54">
        <v>1</v>
      </c>
      <c r="J48" s="40">
        <v>8.25</v>
      </c>
      <c r="K48" s="40">
        <v>0.75</v>
      </c>
      <c r="L48" s="41">
        <f t="shared" si="0"/>
        <v>6.1875</v>
      </c>
    </row>
    <row r="49" spans="1:12" ht="26.1" customHeight="1" x14ac:dyDescent="0.25">
      <c r="A49" s="33"/>
      <c r="B49" s="260" t="s">
        <v>54</v>
      </c>
      <c r="C49" s="254"/>
      <c r="D49" s="36"/>
      <c r="E49" s="37"/>
      <c r="F49" s="37"/>
      <c r="G49" s="37"/>
      <c r="H49" s="44"/>
      <c r="I49" s="54">
        <v>2</v>
      </c>
      <c r="J49" s="40">
        <v>5</v>
      </c>
      <c r="K49" s="40">
        <f>(1+0.5)/2</f>
        <v>0.75</v>
      </c>
      <c r="L49" s="41">
        <f t="shared" si="0"/>
        <v>7.5</v>
      </c>
    </row>
    <row r="50" spans="1:12" x14ac:dyDescent="0.25">
      <c r="A50" s="33"/>
      <c r="B50" s="260" t="s">
        <v>55</v>
      </c>
      <c r="C50" s="254"/>
      <c r="D50" s="36"/>
      <c r="E50" s="37"/>
      <c r="F50" s="37"/>
      <c r="G50" s="37"/>
      <c r="H50" s="44"/>
      <c r="I50" s="54">
        <v>2</v>
      </c>
      <c r="J50" s="40">
        <v>5</v>
      </c>
      <c r="K50" s="40">
        <v>0.75</v>
      </c>
      <c r="L50" s="41">
        <f>K50*J50*I50</f>
        <v>7.5</v>
      </c>
    </row>
    <row r="51" spans="1:12" ht="26.1" customHeight="1" x14ac:dyDescent="0.25">
      <c r="A51" s="33"/>
      <c r="B51" s="260" t="s">
        <v>56</v>
      </c>
      <c r="C51" s="254"/>
      <c r="D51" s="36"/>
      <c r="E51" s="37"/>
      <c r="F51" s="37"/>
      <c r="G51" s="37"/>
      <c r="H51" s="44"/>
      <c r="I51" s="54">
        <v>4</v>
      </c>
      <c r="J51" s="40">
        <v>0.75</v>
      </c>
      <c r="K51" s="40">
        <v>2</v>
      </c>
      <c r="L51" s="41">
        <f t="shared" si="0"/>
        <v>6</v>
      </c>
    </row>
    <row r="52" spans="1:12" x14ac:dyDescent="0.25">
      <c r="A52" s="33"/>
      <c r="B52" s="260" t="s">
        <v>57</v>
      </c>
      <c r="C52" s="254"/>
      <c r="D52" s="36"/>
      <c r="E52" s="37"/>
      <c r="F52" s="37"/>
      <c r="G52" s="37"/>
      <c r="H52" s="44"/>
      <c r="I52" s="54">
        <v>1</v>
      </c>
      <c r="J52" s="40">
        <v>0.75</v>
      </c>
      <c r="K52" s="40">
        <v>0.75</v>
      </c>
      <c r="L52" s="41">
        <f t="shared" si="0"/>
        <v>0.5625</v>
      </c>
    </row>
    <row r="53" spans="1:12" x14ac:dyDescent="0.25">
      <c r="A53" s="33"/>
      <c r="B53" s="34" t="s">
        <v>58</v>
      </c>
      <c r="C53" s="35"/>
      <c r="D53" s="36"/>
      <c r="E53" s="37"/>
      <c r="F53" s="37"/>
      <c r="G53" s="37"/>
      <c r="H53" s="44"/>
      <c r="I53" s="54">
        <v>2</v>
      </c>
      <c r="J53" s="40">
        <v>2</v>
      </c>
      <c r="K53" s="40">
        <v>0.75</v>
      </c>
      <c r="L53" s="41">
        <f t="shared" si="0"/>
        <v>3</v>
      </c>
    </row>
    <row r="54" spans="1:12" x14ac:dyDescent="0.25">
      <c r="A54" s="33"/>
      <c r="B54" s="254" t="s">
        <v>59</v>
      </c>
      <c r="C54" s="255"/>
      <c r="D54" s="36"/>
      <c r="E54" s="37"/>
      <c r="F54" s="37"/>
      <c r="G54" s="37"/>
      <c r="H54" s="44"/>
      <c r="I54" s="54">
        <v>2</v>
      </c>
      <c r="J54" s="40">
        <v>2</v>
      </c>
      <c r="K54" s="40">
        <v>0.75</v>
      </c>
      <c r="L54" s="41">
        <f t="shared" si="0"/>
        <v>3</v>
      </c>
    </row>
    <row r="55" spans="1:12" x14ac:dyDescent="0.25">
      <c r="A55" s="33"/>
      <c r="B55" s="35" t="s">
        <v>60</v>
      </c>
      <c r="C55" s="45"/>
      <c r="D55" s="36"/>
      <c r="E55" s="37"/>
      <c r="F55" s="37"/>
      <c r="G55" s="37"/>
      <c r="H55" s="44"/>
      <c r="I55" s="54">
        <v>1</v>
      </c>
      <c r="J55" s="40">
        <v>2</v>
      </c>
      <c r="K55" s="40">
        <v>2</v>
      </c>
      <c r="L55" s="41">
        <f>-K55*J55*I55</f>
        <v>-4</v>
      </c>
    </row>
    <row r="56" spans="1:12" x14ac:dyDescent="0.25">
      <c r="A56" s="33"/>
      <c r="B56" s="256" t="s">
        <v>38</v>
      </c>
      <c r="C56" s="257"/>
      <c r="D56" s="39"/>
      <c r="E56" s="40"/>
      <c r="F56" s="40"/>
      <c r="G56" s="40"/>
      <c r="H56" s="48"/>
      <c r="I56" s="54"/>
      <c r="J56" s="40"/>
      <c r="K56" s="40"/>
      <c r="L56" s="50">
        <f>SUM(L43:L55)</f>
        <v>142.02250000000001</v>
      </c>
    </row>
    <row r="57" spans="1:12" ht="50.45" customHeight="1" x14ac:dyDescent="0.25">
      <c r="A57" s="33">
        <v>6</v>
      </c>
      <c r="B57" s="254" t="s">
        <v>61</v>
      </c>
      <c r="C57" s="255"/>
      <c r="D57" s="39"/>
      <c r="E57" s="40"/>
      <c r="F57" s="40"/>
      <c r="G57" s="40"/>
      <c r="H57" s="48"/>
      <c r="I57" s="54"/>
      <c r="J57" s="40"/>
      <c r="K57" s="40"/>
      <c r="L57" s="50"/>
    </row>
    <row r="58" spans="1:12" x14ac:dyDescent="0.25">
      <c r="A58" s="33"/>
      <c r="B58" s="254" t="s">
        <v>62</v>
      </c>
      <c r="C58" s="255"/>
      <c r="D58" s="39"/>
      <c r="E58" s="40"/>
      <c r="F58" s="40"/>
      <c r="G58" s="40"/>
      <c r="H58" s="48"/>
      <c r="I58" s="54">
        <v>2</v>
      </c>
      <c r="J58" s="40">
        <v>8.25</v>
      </c>
      <c r="K58" s="40">
        <v>4.33</v>
      </c>
      <c r="L58" s="41">
        <f>K58*J58*I58</f>
        <v>71.445000000000007</v>
      </c>
    </row>
    <row r="59" spans="1:12" x14ac:dyDescent="0.25">
      <c r="A59" s="33"/>
      <c r="B59" s="254" t="s">
        <v>63</v>
      </c>
      <c r="C59" s="255"/>
      <c r="D59" s="39"/>
      <c r="E59" s="40"/>
      <c r="F59" s="40"/>
      <c r="G59" s="40"/>
      <c r="H59" s="48"/>
      <c r="I59" s="54">
        <v>2</v>
      </c>
      <c r="J59" s="40">
        <v>4</v>
      </c>
      <c r="K59" s="40">
        <v>4.33</v>
      </c>
      <c r="L59" s="41">
        <f>K59*J59*I59</f>
        <v>34.64</v>
      </c>
    </row>
    <row r="60" spans="1:12" x14ac:dyDescent="0.25">
      <c r="A60" s="33"/>
      <c r="B60" s="35" t="s">
        <v>64</v>
      </c>
      <c r="C60" s="45"/>
      <c r="D60" s="39"/>
      <c r="E60" s="40"/>
      <c r="F60" s="40"/>
      <c r="G60" s="40"/>
      <c r="H60" s="48"/>
      <c r="I60" s="54">
        <v>1</v>
      </c>
      <c r="J60" s="40">
        <v>8.25</v>
      </c>
      <c r="K60" s="40">
        <v>4</v>
      </c>
      <c r="L60" s="41">
        <f>K60*J60*I60</f>
        <v>33</v>
      </c>
    </row>
    <row r="61" spans="1:12" x14ac:dyDescent="0.25">
      <c r="A61" s="33"/>
      <c r="B61" s="35" t="s">
        <v>65</v>
      </c>
      <c r="C61" s="45"/>
      <c r="D61" s="39"/>
      <c r="E61" s="40"/>
      <c r="F61" s="40"/>
      <c r="G61" s="40"/>
      <c r="H61" s="48"/>
      <c r="I61" s="54">
        <v>2</v>
      </c>
      <c r="J61" s="40">
        <f>8.25-1.5</f>
        <v>6.75</v>
      </c>
      <c r="K61" s="40">
        <v>2.5</v>
      </c>
      <c r="L61" s="41">
        <f>K61*J61*I61</f>
        <v>33.75</v>
      </c>
    </row>
    <row r="62" spans="1:12" x14ac:dyDescent="0.25">
      <c r="A62" s="33"/>
      <c r="B62" s="35" t="s">
        <v>66</v>
      </c>
      <c r="C62" s="45"/>
      <c r="D62" s="39"/>
      <c r="E62" s="40"/>
      <c r="F62" s="40"/>
      <c r="G62" s="40"/>
      <c r="H62" s="48"/>
      <c r="I62" s="54">
        <v>2</v>
      </c>
      <c r="J62" s="40">
        <v>2.5</v>
      </c>
      <c r="K62" s="40">
        <v>2.5</v>
      </c>
      <c r="L62" s="41">
        <f>K62*J62*I62</f>
        <v>12.5</v>
      </c>
    </row>
    <row r="63" spans="1:12" x14ac:dyDescent="0.25">
      <c r="A63" s="33"/>
      <c r="B63" s="254" t="s">
        <v>67</v>
      </c>
      <c r="C63" s="255"/>
      <c r="D63" s="39"/>
      <c r="E63" s="40"/>
      <c r="F63" s="40"/>
      <c r="G63" s="40"/>
      <c r="H63" s="48"/>
      <c r="I63" s="54">
        <v>2</v>
      </c>
      <c r="J63" s="40">
        <v>2</v>
      </c>
      <c r="K63" s="40">
        <v>2</v>
      </c>
      <c r="L63" s="41">
        <f>-K63*J63*I63</f>
        <v>-8</v>
      </c>
    </row>
    <row r="64" spans="1:12" x14ac:dyDescent="0.25">
      <c r="A64" s="33"/>
      <c r="B64" s="256" t="s">
        <v>38</v>
      </c>
      <c r="C64" s="257"/>
      <c r="D64" s="39"/>
      <c r="E64" s="40"/>
      <c r="F64" s="40"/>
      <c r="G64" s="40"/>
      <c r="H64" s="48"/>
      <c r="I64" s="54"/>
      <c r="J64" s="40"/>
      <c r="K64" s="55" t="s">
        <v>9</v>
      </c>
      <c r="L64" s="50">
        <f>SUM(L58:L63)</f>
        <v>177.33500000000001</v>
      </c>
    </row>
    <row r="65" spans="1:12" ht="90" customHeight="1" x14ac:dyDescent="0.25">
      <c r="A65" s="33">
        <v>6</v>
      </c>
      <c r="B65" s="266" t="s">
        <v>68</v>
      </c>
      <c r="C65" s="267"/>
      <c r="D65" s="39"/>
      <c r="E65" s="40"/>
      <c r="F65" s="40"/>
      <c r="G65" s="40"/>
      <c r="H65" s="48"/>
      <c r="I65" s="53"/>
      <c r="J65" s="40"/>
      <c r="K65" s="40"/>
      <c r="L65" s="41"/>
    </row>
    <row r="66" spans="1:12" x14ac:dyDescent="0.25">
      <c r="A66" s="33"/>
      <c r="B66" s="268" t="s">
        <v>69</v>
      </c>
      <c r="C66" s="269"/>
      <c r="D66" s="39">
        <v>1</v>
      </c>
      <c r="E66" s="40">
        <v>8.25</v>
      </c>
      <c r="F66" s="40">
        <v>4</v>
      </c>
      <c r="G66" s="40">
        <v>0.33</v>
      </c>
      <c r="H66" s="56">
        <f>G66*F66*E66*D66</f>
        <v>10.89</v>
      </c>
      <c r="I66" s="53"/>
      <c r="J66" s="40"/>
      <c r="K66" s="40"/>
      <c r="L66" s="41"/>
    </row>
    <row r="67" spans="1:12" x14ac:dyDescent="0.25">
      <c r="A67" s="33"/>
      <c r="B67" s="256" t="s">
        <v>38</v>
      </c>
      <c r="C67" s="257"/>
      <c r="D67" s="39"/>
      <c r="E67" s="40"/>
      <c r="F67" s="40"/>
      <c r="G67" s="40"/>
      <c r="H67" s="48">
        <f>SUM(H66:H66)</f>
        <v>10.89</v>
      </c>
      <c r="I67" s="53"/>
      <c r="J67" s="40"/>
      <c r="K67" s="40"/>
      <c r="L67" s="56"/>
    </row>
    <row r="68" spans="1:12" ht="129" customHeight="1" x14ac:dyDescent="0.25">
      <c r="A68" s="33">
        <v>7</v>
      </c>
      <c r="B68" s="266" t="s">
        <v>70</v>
      </c>
      <c r="C68" s="267"/>
      <c r="D68" s="39"/>
      <c r="E68" s="40"/>
      <c r="F68" s="40"/>
      <c r="G68" s="40"/>
      <c r="H68" s="56"/>
      <c r="I68" s="53"/>
      <c r="J68" s="40"/>
      <c r="K68" s="40"/>
      <c r="L68" s="41"/>
    </row>
    <row r="69" spans="1:12" x14ac:dyDescent="0.25">
      <c r="A69" s="33"/>
      <c r="B69" s="256" t="s">
        <v>38</v>
      </c>
      <c r="C69" s="257"/>
      <c r="D69" s="39"/>
      <c r="E69" s="40"/>
      <c r="F69" s="40"/>
      <c r="G69" s="55" t="s">
        <v>71</v>
      </c>
      <c r="H69" s="50">
        <f>K74</f>
        <v>49.200960355620069</v>
      </c>
      <c r="I69" s="53"/>
      <c r="J69" s="40"/>
      <c r="K69" s="40"/>
      <c r="L69" s="41"/>
    </row>
    <row r="70" spans="1:12" x14ac:dyDescent="0.25">
      <c r="A70" s="33"/>
      <c r="B70" s="264" t="s">
        <v>72</v>
      </c>
      <c r="C70" s="265"/>
      <c r="D70" s="39"/>
      <c r="E70" s="40"/>
      <c r="F70" s="40"/>
      <c r="G70" s="40"/>
      <c r="H70" s="48"/>
      <c r="I70" s="53"/>
      <c r="J70" s="40"/>
      <c r="K70" s="40"/>
      <c r="L70" s="41"/>
    </row>
    <row r="71" spans="1:12" ht="60" x14ac:dyDescent="0.25">
      <c r="A71" s="33"/>
      <c r="B71" s="260" t="s">
        <v>73</v>
      </c>
      <c r="C71" s="254"/>
      <c r="D71" s="57" t="s">
        <v>74</v>
      </c>
      <c r="E71" s="58" t="s">
        <v>75</v>
      </c>
      <c r="F71" s="58" t="s">
        <v>76</v>
      </c>
      <c r="G71" s="58" t="s">
        <v>77</v>
      </c>
      <c r="H71" s="59" t="s">
        <v>78</v>
      </c>
      <c r="I71" s="60" t="s">
        <v>79</v>
      </c>
      <c r="J71" s="40"/>
      <c r="K71" s="40"/>
      <c r="L71" s="41"/>
    </row>
    <row r="72" spans="1:12" x14ac:dyDescent="0.25">
      <c r="A72" s="33"/>
      <c r="B72" s="260" t="s">
        <v>80</v>
      </c>
      <c r="C72" s="254"/>
      <c r="D72" s="39">
        <f>(8.25-0.08)/0.5</f>
        <v>16.34</v>
      </c>
      <c r="E72" s="40">
        <f>8.255-0.16</f>
        <v>8.0950000000000006</v>
      </c>
      <c r="F72" s="52">
        <v>0</v>
      </c>
      <c r="G72" s="52">
        <v>0</v>
      </c>
      <c r="H72" s="51">
        <f>G72+F72+E72</f>
        <v>8.0950000000000006</v>
      </c>
      <c r="I72" s="61">
        <f>H72*D72</f>
        <v>132.2723</v>
      </c>
      <c r="J72" s="40" t="s">
        <v>71</v>
      </c>
      <c r="K72" s="52">
        <f>(I72*0.668)/2.2046</f>
        <v>40.078878889594485</v>
      </c>
      <c r="L72" s="41" t="s">
        <v>71</v>
      </c>
    </row>
    <row r="73" spans="1:12" x14ac:dyDescent="0.25">
      <c r="A73" s="33"/>
      <c r="B73" s="260" t="s">
        <v>81</v>
      </c>
      <c r="C73" s="254"/>
      <c r="D73" s="39">
        <f>(4-0.08)/0.5</f>
        <v>7.84</v>
      </c>
      <c r="E73" s="40">
        <f>4-0.16</f>
        <v>3.84</v>
      </c>
      <c r="F73" s="52"/>
      <c r="G73" s="62"/>
      <c r="H73" s="51">
        <f>G73+F73+E73</f>
        <v>3.84</v>
      </c>
      <c r="I73" s="61">
        <f>H73*D73</f>
        <v>30.105599999999999</v>
      </c>
      <c r="J73" s="40" t="s">
        <v>71</v>
      </c>
      <c r="K73" s="52">
        <f>(I73*0.668)/2.2046</f>
        <v>9.1220814660255822</v>
      </c>
      <c r="L73" s="41" t="s">
        <v>71</v>
      </c>
    </row>
    <row r="74" spans="1:12" x14ac:dyDescent="0.25">
      <c r="A74" s="33"/>
      <c r="B74" s="256" t="s">
        <v>38</v>
      </c>
      <c r="C74" s="257"/>
      <c r="D74" s="39"/>
      <c r="E74" s="40"/>
      <c r="F74" s="40"/>
      <c r="G74" s="40"/>
      <c r="H74" s="41"/>
      <c r="I74" s="39"/>
      <c r="J74" s="40"/>
      <c r="K74" s="63">
        <f>SUM(K72:K73)</f>
        <v>49.200960355620069</v>
      </c>
      <c r="L74" s="41" t="s">
        <v>71</v>
      </c>
    </row>
    <row r="75" spans="1:12" ht="27.6" customHeight="1" x14ac:dyDescent="0.25">
      <c r="A75" s="33">
        <v>8</v>
      </c>
      <c r="B75" s="254" t="s">
        <v>82</v>
      </c>
      <c r="C75" s="255"/>
      <c r="D75" s="39"/>
      <c r="E75" s="40"/>
      <c r="F75" s="40"/>
      <c r="G75" s="40"/>
      <c r="H75" s="56"/>
      <c r="I75" s="39"/>
      <c r="J75" s="40"/>
      <c r="K75" s="63"/>
      <c r="L75" s="41"/>
    </row>
    <row r="76" spans="1:12" x14ac:dyDescent="0.25">
      <c r="A76" s="33"/>
      <c r="B76" s="254" t="s">
        <v>47</v>
      </c>
      <c r="C76" s="255"/>
      <c r="D76" s="39">
        <v>1</v>
      </c>
      <c r="E76" s="40">
        <f>8.25-1.5</f>
        <v>6.75</v>
      </c>
      <c r="F76" s="40">
        <v>2.5</v>
      </c>
      <c r="G76" s="40">
        <v>0.33</v>
      </c>
      <c r="H76" s="56">
        <f>G76*F76*E76*D76</f>
        <v>5.5687500000000005</v>
      </c>
      <c r="I76" s="39"/>
      <c r="J76" s="40"/>
      <c r="K76" s="63"/>
      <c r="L76" s="41"/>
    </row>
    <row r="77" spans="1:12" x14ac:dyDescent="0.25">
      <c r="A77" s="33"/>
      <c r="B77" s="254" t="s">
        <v>48</v>
      </c>
      <c r="C77" s="255"/>
      <c r="D77" s="39">
        <v>1</v>
      </c>
      <c r="E77" s="40">
        <f>8.25-1.5</f>
        <v>6.75</v>
      </c>
      <c r="F77" s="40">
        <f>5-0.75</f>
        <v>4.25</v>
      </c>
      <c r="G77" s="40">
        <v>0.5</v>
      </c>
      <c r="H77" s="56">
        <f>G77*F77*E77*D77</f>
        <v>14.34375</v>
      </c>
      <c r="I77" s="39"/>
      <c r="J77" s="40"/>
      <c r="K77" s="63"/>
      <c r="L77" s="41"/>
    </row>
    <row r="78" spans="1:12" ht="27.6" customHeight="1" x14ac:dyDescent="0.25">
      <c r="A78" s="33"/>
      <c r="B78" s="256" t="s">
        <v>38</v>
      </c>
      <c r="C78" s="257"/>
      <c r="D78" s="39"/>
      <c r="E78" s="40"/>
      <c r="F78" s="40"/>
      <c r="G78" s="40"/>
      <c r="H78" s="48">
        <f>SUM(H75:H77)</f>
        <v>19.912500000000001</v>
      </c>
      <c r="I78" s="39" t="s">
        <v>8</v>
      </c>
      <c r="J78" s="40"/>
      <c r="K78" s="63"/>
      <c r="L78" s="41"/>
    </row>
    <row r="79" spans="1:12" x14ac:dyDescent="0.25">
      <c r="A79" s="64">
        <v>9</v>
      </c>
      <c r="B79" s="254" t="s">
        <v>83</v>
      </c>
      <c r="C79" s="255"/>
      <c r="D79" s="39">
        <v>1</v>
      </c>
      <c r="E79" s="40">
        <f>8.25-1.5-0.25</f>
        <v>6.5</v>
      </c>
      <c r="F79" s="40">
        <v>2.5</v>
      </c>
      <c r="G79" s="52">
        <f>11/12</f>
        <v>0.91666666666666663</v>
      </c>
      <c r="H79" s="56">
        <f>G79*F79*E79*D79</f>
        <v>14.895833333333332</v>
      </c>
      <c r="I79" s="39"/>
      <c r="J79" s="40"/>
      <c r="K79" s="63"/>
      <c r="L79" s="41"/>
    </row>
    <row r="80" spans="1:12" x14ac:dyDescent="0.25">
      <c r="A80" s="64"/>
      <c r="B80" s="254" t="s">
        <v>84</v>
      </c>
      <c r="C80" s="255"/>
      <c r="D80" s="39"/>
      <c r="E80" s="40"/>
      <c r="F80" s="40"/>
      <c r="G80" s="52"/>
      <c r="H80" s="56">
        <f>-(H10+H11)</f>
        <v>-22</v>
      </c>
      <c r="I80" s="39"/>
      <c r="J80" s="40"/>
      <c r="K80" s="63"/>
      <c r="L80" s="41"/>
    </row>
    <row r="81" spans="1:12" x14ac:dyDescent="0.25">
      <c r="A81" s="64"/>
      <c r="B81" s="256" t="s">
        <v>38</v>
      </c>
      <c r="C81" s="257"/>
      <c r="D81" s="39"/>
      <c r="E81" s="40"/>
      <c r="F81" s="40"/>
      <c r="G81" s="40"/>
      <c r="H81" s="56">
        <f>SUM(H79:H80)</f>
        <v>-7.1041666666666679</v>
      </c>
      <c r="I81" s="39" t="s">
        <v>8</v>
      </c>
      <c r="J81" s="40"/>
      <c r="K81" s="63"/>
      <c r="L81" s="41"/>
    </row>
    <row r="82" spans="1:12" ht="94.5" customHeight="1" x14ac:dyDescent="0.25">
      <c r="A82" s="65">
        <v>10</v>
      </c>
      <c r="B82" s="254" t="s">
        <v>85</v>
      </c>
      <c r="C82" s="255"/>
      <c r="D82" s="39"/>
      <c r="E82" s="40"/>
      <c r="F82" s="40"/>
      <c r="G82" s="40"/>
      <c r="H82" s="41"/>
      <c r="I82" s="39"/>
      <c r="J82" s="40"/>
      <c r="K82" s="40"/>
      <c r="L82" s="41"/>
    </row>
    <row r="83" spans="1:12" x14ac:dyDescent="0.25">
      <c r="A83" s="65"/>
      <c r="B83" s="254" t="s">
        <v>86</v>
      </c>
      <c r="C83" s="255"/>
      <c r="D83" s="66"/>
      <c r="E83" s="40"/>
      <c r="F83" s="40"/>
      <c r="G83" s="40"/>
      <c r="H83" s="41"/>
      <c r="I83" s="39"/>
      <c r="J83" s="40"/>
      <c r="K83" s="40">
        <v>60</v>
      </c>
      <c r="L83" s="41" t="s">
        <v>11</v>
      </c>
    </row>
    <row r="84" spans="1:12" x14ac:dyDescent="0.25">
      <c r="A84" s="65"/>
      <c r="B84" s="257" t="s">
        <v>38</v>
      </c>
      <c r="C84" s="261"/>
      <c r="D84" s="39"/>
      <c r="E84" s="40"/>
      <c r="F84" s="40"/>
      <c r="G84" s="40"/>
      <c r="H84" s="48"/>
      <c r="I84" s="39"/>
      <c r="J84" s="40"/>
      <c r="K84" s="55">
        <f>K83</f>
        <v>60</v>
      </c>
      <c r="L84" s="67" t="s">
        <v>11</v>
      </c>
    </row>
    <row r="85" spans="1:12" ht="65.099999999999994" customHeight="1" x14ac:dyDescent="0.25">
      <c r="A85" s="65">
        <v>11</v>
      </c>
      <c r="B85" s="254" t="s">
        <v>87</v>
      </c>
      <c r="C85" s="255"/>
      <c r="D85" s="39"/>
      <c r="E85" s="40"/>
      <c r="F85" s="40"/>
      <c r="G85" s="40"/>
      <c r="H85" s="48"/>
      <c r="I85" s="39"/>
      <c r="J85" s="40"/>
      <c r="K85" s="40"/>
      <c r="L85" s="41"/>
    </row>
    <row r="86" spans="1:12" x14ac:dyDescent="0.25">
      <c r="A86" s="65"/>
      <c r="B86" s="262" t="s">
        <v>88</v>
      </c>
      <c r="C86" s="263"/>
      <c r="D86" s="39"/>
      <c r="E86" s="40"/>
      <c r="F86" s="40"/>
      <c r="G86" s="40"/>
      <c r="H86" s="51"/>
      <c r="I86" s="39"/>
      <c r="J86" s="40"/>
      <c r="K86" s="40">
        <f>K83-10</f>
        <v>50</v>
      </c>
      <c r="L86" s="41" t="s">
        <v>11</v>
      </c>
    </row>
    <row r="87" spans="1:12" x14ac:dyDescent="0.25">
      <c r="A87" s="65"/>
      <c r="B87" s="257" t="s">
        <v>89</v>
      </c>
      <c r="C87" s="261"/>
      <c r="D87" s="39"/>
      <c r="E87" s="40"/>
      <c r="F87" s="40"/>
      <c r="G87" s="40"/>
      <c r="H87" s="51"/>
      <c r="I87" s="39"/>
      <c r="J87" s="40"/>
      <c r="K87" s="55">
        <f>K86</f>
        <v>50</v>
      </c>
      <c r="L87" s="67" t="str">
        <f>L86</f>
        <v>Rft</v>
      </c>
    </row>
    <row r="88" spans="1:12" ht="80.25" customHeight="1" x14ac:dyDescent="0.25">
      <c r="A88" s="33">
        <v>12</v>
      </c>
      <c r="B88" s="260" t="s">
        <v>90</v>
      </c>
      <c r="C88" s="254"/>
      <c r="D88" s="39"/>
      <c r="E88" s="40"/>
      <c r="F88" s="40"/>
      <c r="G88" s="40"/>
      <c r="H88" s="51"/>
      <c r="I88" s="39"/>
      <c r="J88" s="40"/>
      <c r="K88" s="40" t="s">
        <v>11</v>
      </c>
      <c r="L88" s="41">
        <v>10</v>
      </c>
    </row>
    <row r="89" spans="1:12" x14ac:dyDescent="0.25">
      <c r="A89" s="33"/>
      <c r="B89" s="256" t="s">
        <v>89</v>
      </c>
      <c r="C89" s="257"/>
      <c r="D89" s="39"/>
      <c r="E89" s="40"/>
      <c r="F89" s="40"/>
      <c r="G89" s="40"/>
      <c r="H89" s="51"/>
      <c r="I89" s="39"/>
      <c r="J89" s="40"/>
      <c r="K89" s="55" t="str">
        <f>K88</f>
        <v>Rft</v>
      </c>
      <c r="L89" s="67">
        <f>L88</f>
        <v>10</v>
      </c>
    </row>
    <row r="90" spans="1:12" ht="47.1" customHeight="1" x14ac:dyDescent="0.25">
      <c r="A90" s="33">
        <v>13</v>
      </c>
      <c r="B90" s="260" t="s">
        <v>91</v>
      </c>
      <c r="C90" s="254"/>
      <c r="D90" s="39"/>
      <c r="E90" s="40"/>
      <c r="F90" s="40"/>
      <c r="G90" s="40"/>
      <c r="H90" s="51"/>
      <c r="I90" s="39"/>
      <c r="J90" s="40"/>
      <c r="K90" s="40" t="s">
        <v>12</v>
      </c>
      <c r="L90" s="41">
        <v>1</v>
      </c>
    </row>
    <row r="91" spans="1:12" x14ac:dyDescent="0.25">
      <c r="A91" s="33"/>
      <c r="B91" s="256" t="s">
        <v>89</v>
      </c>
      <c r="C91" s="257"/>
      <c r="D91" s="39"/>
      <c r="E91" s="40"/>
      <c r="F91" s="40"/>
      <c r="G91" s="40"/>
      <c r="H91" s="51"/>
      <c r="I91" s="39"/>
      <c r="J91" s="40"/>
      <c r="K91" s="55" t="str">
        <f>K90</f>
        <v>Job</v>
      </c>
      <c r="L91" s="67">
        <f>L90</f>
        <v>1</v>
      </c>
    </row>
    <row r="92" spans="1:12" ht="97.5" customHeight="1" x14ac:dyDescent="0.25">
      <c r="A92" s="33">
        <v>14</v>
      </c>
      <c r="B92" s="258" t="s">
        <v>92</v>
      </c>
      <c r="C92" s="259"/>
      <c r="D92" s="39"/>
      <c r="E92" s="40"/>
      <c r="F92" s="40"/>
      <c r="G92" s="40"/>
      <c r="H92" s="41"/>
      <c r="I92" s="39"/>
      <c r="J92" s="40"/>
      <c r="K92" s="40" t="s">
        <v>12</v>
      </c>
      <c r="L92" s="41">
        <v>2</v>
      </c>
    </row>
    <row r="93" spans="1:12" x14ac:dyDescent="0.25">
      <c r="A93" s="33"/>
      <c r="B93" s="256" t="s">
        <v>89</v>
      </c>
      <c r="C93" s="257"/>
      <c r="D93" s="39"/>
      <c r="E93" s="40"/>
      <c r="F93" s="40"/>
      <c r="G93" s="40"/>
      <c r="H93" s="41"/>
      <c r="I93" s="39"/>
      <c r="J93" s="40"/>
      <c r="K93" s="55" t="str">
        <f>K92</f>
        <v>Job</v>
      </c>
      <c r="L93" s="67">
        <f>L92</f>
        <v>2</v>
      </c>
    </row>
    <row r="94" spans="1:12" ht="86.45" customHeight="1" x14ac:dyDescent="0.25">
      <c r="A94" s="33">
        <v>15</v>
      </c>
      <c r="B94" s="258" t="s">
        <v>93</v>
      </c>
      <c r="C94" s="259"/>
      <c r="D94" s="39"/>
      <c r="E94" s="40"/>
      <c r="F94" s="40"/>
      <c r="G94" s="40"/>
      <c r="H94" s="41"/>
      <c r="I94" s="39"/>
      <c r="J94" s="40"/>
      <c r="K94" s="55" t="s">
        <v>12</v>
      </c>
      <c r="L94" s="67">
        <v>2</v>
      </c>
    </row>
    <row r="95" spans="1:12" x14ac:dyDescent="0.25">
      <c r="A95" s="33"/>
      <c r="B95" s="256" t="s">
        <v>89</v>
      </c>
      <c r="C95" s="257"/>
      <c r="D95" s="39"/>
      <c r="E95" s="40"/>
      <c r="F95" s="40"/>
      <c r="G95" s="40"/>
      <c r="H95" s="41"/>
      <c r="I95" s="39"/>
      <c r="J95" s="40"/>
      <c r="K95" s="55" t="str">
        <f>K94</f>
        <v>Job</v>
      </c>
      <c r="L95" s="67">
        <f>L94</f>
        <v>2</v>
      </c>
    </row>
    <row r="96" spans="1:12" ht="93.6" customHeight="1" x14ac:dyDescent="0.25">
      <c r="A96" s="33">
        <v>16</v>
      </c>
      <c r="B96" s="254" t="s">
        <v>94</v>
      </c>
      <c r="C96" s="255"/>
      <c r="D96" s="39"/>
      <c r="E96" s="40"/>
      <c r="F96" s="40"/>
      <c r="G96" s="40"/>
      <c r="H96" s="41"/>
      <c r="I96" s="39"/>
      <c r="J96" s="40"/>
      <c r="K96" s="40" t="s">
        <v>12</v>
      </c>
      <c r="L96" s="41">
        <v>2</v>
      </c>
    </row>
    <row r="97" spans="1:16" x14ac:dyDescent="0.25">
      <c r="A97" s="33"/>
      <c r="B97" s="256" t="s">
        <v>89</v>
      </c>
      <c r="C97" s="257"/>
      <c r="D97" s="39"/>
      <c r="E97" s="40"/>
      <c r="F97" s="40"/>
      <c r="G97" s="40"/>
      <c r="H97" s="41"/>
      <c r="I97" s="39"/>
      <c r="J97" s="40"/>
      <c r="K97" s="40" t="str">
        <f>K96</f>
        <v>Job</v>
      </c>
      <c r="L97" s="41">
        <f>L96</f>
        <v>2</v>
      </c>
    </row>
    <row r="98" spans="1:16" ht="99.75" customHeight="1" x14ac:dyDescent="0.25">
      <c r="A98" s="33">
        <v>17</v>
      </c>
      <c r="B98" s="254" t="s">
        <v>95</v>
      </c>
      <c r="C98" s="255"/>
      <c r="D98" s="39"/>
      <c r="E98" s="40"/>
      <c r="F98" s="40"/>
      <c r="G98" s="40"/>
      <c r="H98" s="41"/>
      <c r="I98" s="39"/>
      <c r="J98" s="40"/>
      <c r="K98" s="40" t="s">
        <v>12</v>
      </c>
      <c r="L98" s="41">
        <v>1</v>
      </c>
    </row>
    <row r="99" spans="1:16" x14ac:dyDescent="0.25">
      <c r="A99" s="33"/>
      <c r="B99" s="256" t="s">
        <v>89</v>
      </c>
      <c r="C99" s="257"/>
      <c r="D99" s="39"/>
      <c r="E99" s="40"/>
      <c r="F99" s="40"/>
      <c r="G99" s="40"/>
      <c r="H99" s="41"/>
      <c r="I99" s="39"/>
      <c r="J99" s="40"/>
      <c r="K99" s="40" t="str">
        <f>K98</f>
        <v>Job</v>
      </c>
      <c r="L99" s="41">
        <f>L98</f>
        <v>1</v>
      </c>
    </row>
    <row r="100" spans="1:16" ht="71.45" customHeight="1" x14ac:dyDescent="0.25">
      <c r="A100" s="33">
        <v>18</v>
      </c>
      <c r="B100" s="254" t="s">
        <v>96</v>
      </c>
      <c r="C100" s="255"/>
      <c r="D100" s="39"/>
      <c r="E100" s="40"/>
      <c r="F100" s="40"/>
      <c r="G100" s="40"/>
      <c r="H100" s="41"/>
      <c r="I100" s="39"/>
      <c r="J100" s="40"/>
      <c r="K100" s="40" t="s">
        <v>11</v>
      </c>
      <c r="L100" s="41">
        <v>700</v>
      </c>
      <c r="O100" s="68"/>
      <c r="P100" s="68"/>
    </row>
    <row r="101" spans="1:16" x14ac:dyDescent="0.25">
      <c r="A101" s="33"/>
      <c r="B101" s="256" t="s">
        <v>89</v>
      </c>
      <c r="C101" s="257"/>
      <c r="D101" s="39"/>
      <c r="E101" s="40"/>
      <c r="F101" s="40"/>
      <c r="G101" s="40"/>
      <c r="H101" s="41"/>
      <c r="I101" s="39"/>
      <c r="J101" s="40"/>
      <c r="K101" s="40" t="str">
        <f>K100</f>
        <v>Rft</v>
      </c>
      <c r="L101" s="41">
        <f>L100</f>
        <v>700</v>
      </c>
    </row>
    <row r="102" spans="1:16" ht="73.5" customHeight="1" x14ac:dyDescent="0.25">
      <c r="A102" s="33">
        <v>19</v>
      </c>
      <c r="B102" s="254" t="s">
        <v>97</v>
      </c>
      <c r="C102" s="255"/>
      <c r="D102" s="39"/>
      <c r="E102" s="40"/>
      <c r="F102" s="40"/>
      <c r="G102" s="40"/>
      <c r="H102" s="41"/>
      <c r="I102" s="39"/>
      <c r="J102" s="40"/>
      <c r="K102" s="40" t="s">
        <v>12</v>
      </c>
      <c r="L102" s="41">
        <v>1</v>
      </c>
    </row>
    <row r="103" spans="1:16" x14ac:dyDescent="0.25">
      <c r="A103" s="33"/>
      <c r="B103" s="256" t="s">
        <v>89</v>
      </c>
      <c r="C103" s="257"/>
      <c r="D103" s="39"/>
      <c r="E103" s="40"/>
      <c r="F103" s="40"/>
      <c r="G103" s="40"/>
      <c r="H103" s="41"/>
      <c r="I103" s="39"/>
      <c r="J103" s="40"/>
      <c r="K103" s="40" t="str">
        <f>K102</f>
        <v>Job</v>
      </c>
      <c r="L103" s="41">
        <f>L102</f>
        <v>1</v>
      </c>
    </row>
    <row r="104" spans="1:16" ht="30.95" customHeight="1" x14ac:dyDescent="0.25">
      <c r="A104" s="33">
        <v>20</v>
      </c>
      <c r="B104" s="254" t="s">
        <v>98</v>
      </c>
      <c r="C104" s="255"/>
      <c r="D104" s="39"/>
      <c r="E104" s="40"/>
      <c r="F104" s="40"/>
      <c r="G104" s="40"/>
      <c r="H104" s="41"/>
      <c r="I104" s="39"/>
      <c r="J104" s="40"/>
      <c r="K104" s="40" t="s">
        <v>13</v>
      </c>
      <c r="L104" s="41">
        <v>4</v>
      </c>
    </row>
    <row r="105" spans="1:16" x14ac:dyDescent="0.25">
      <c r="A105" s="33"/>
      <c r="B105" s="256" t="s">
        <v>89</v>
      </c>
      <c r="C105" s="257"/>
      <c r="D105" s="39"/>
      <c r="E105" s="40"/>
      <c r="F105" s="40"/>
      <c r="G105" s="40"/>
      <c r="H105" s="41"/>
      <c r="I105" s="39"/>
      <c r="J105" s="40"/>
      <c r="K105" s="40" t="str">
        <f>K104</f>
        <v>No</v>
      </c>
      <c r="L105" s="41">
        <f>L104</f>
        <v>4</v>
      </c>
    </row>
    <row r="106" spans="1:16" ht="48.75" customHeight="1" x14ac:dyDescent="0.25">
      <c r="A106" s="33">
        <v>21</v>
      </c>
      <c r="B106" s="254" t="s">
        <v>99</v>
      </c>
      <c r="C106" s="255"/>
      <c r="D106" s="39"/>
      <c r="E106" s="40"/>
      <c r="F106" s="40"/>
      <c r="G106" s="40"/>
      <c r="H106" s="41"/>
      <c r="I106" s="39"/>
      <c r="J106" s="40"/>
      <c r="K106" s="40" t="s">
        <v>12</v>
      </c>
      <c r="L106" s="41">
        <v>1</v>
      </c>
    </row>
    <row r="107" spans="1:16" x14ac:dyDescent="0.25">
      <c r="A107" s="33"/>
      <c r="B107" s="256" t="s">
        <v>89</v>
      </c>
      <c r="C107" s="257"/>
      <c r="D107" s="39"/>
      <c r="E107" s="40"/>
      <c r="F107" s="40"/>
      <c r="G107" s="40"/>
      <c r="H107" s="41"/>
      <c r="I107" s="39"/>
      <c r="J107" s="40"/>
      <c r="K107" s="40" t="str">
        <f>K106</f>
        <v>Job</v>
      </c>
      <c r="L107" s="41">
        <f>L106</f>
        <v>1</v>
      </c>
    </row>
    <row r="108" spans="1:16" ht="42.6" customHeight="1" x14ac:dyDescent="0.25">
      <c r="A108" s="33">
        <v>22</v>
      </c>
      <c r="B108" s="254" t="s">
        <v>100</v>
      </c>
      <c r="C108" s="255"/>
      <c r="D108" s="39"/>
      <c r="E108" s="40"/>
      <c r="F108" s="40"/>
      <c r="G108" s="40"/>
      <c r="H108" s="41"/>
      <c r="I108" s="39"/>
      <c r="J108" s="40"/>
      <c r="K108" s="40" t="s">
        <v>12</v>
      </c>
      <c r="L108" s="41">
        <v>1</v>
      </c>
    </row>
    <row r="109" spans="1:16" x14ac:dyDescent="0.25">
      <c r="A109" s="33"/>
      <c r="B109" s="256" t="s">
        <v>89</v>
      </c>
      <c r="C109" s="257"/>
      <c r="D109" s="39"/>
      <c r="E109" s="40"/>
      <c r="F109" s="40"/>
      <c r="G109" s="40"/>
      <c r="H109" s="41"/>
      <c r="I109" s="39"/>
      <c r="J109" s="40"/>
      <c r="K109" s="40" t="str">
        <f>K108</f>
        <v>Job</v>
      </c>
      <c r="L109" s="41">
        <f>L108</f>
        <v>1</v>
      </c>
    </row>
    <row r="110" spans="1:16" ht="47.1" customHeight="1" x14ac:dyDescent="0.25">
      <c r="A110" s="33">
        <v>23</v>
      </c>
      <c r="B110" s="254" t="s">
        <v>101</v>
      </c>
      <c r="C110" s="255"/>
      <c r="D110" s="39"/>
      <c r="E110" s="40"/>
      <c r="F110" s="40"/>
      <c r="G110" s="40"/>
      <c r="H110" s="41"/>
      <c r="I110" s="39">
        <v>1</v>
      </c>
      <c r="J110" s="40">
        <v>2</v>
      </c>
      <c r="K110" s="40">
        <v>2</v>
      </c>
      <c r="L110" s="41">
        <f>K110*J110*I110</f>
        <v>4</v>
      </c>
    </row>
    <row r="111" spans="1:16" x14ac:dyDescent="0.25">
      <c r="A111" s="33"/>
      <c r="B111" s="256" t="s">
        <v>89</v>
      </c>
      <c r="C111" s="257"/>
      <c r="D111" s="39"/>
      <c r="E111" s="40"/>
      <c r="F111" s="40"/>
      <c r="G111" s="40"/>
      <c r="H111" s="41"/>
      <c r="I111" s="39"/>
      <c r="J111" s="40"/>
      <c r="K111" s="69" t="s">
        <v>9</v>
      </c>
      <c r="L111" s="67">
        <f>L110</f>
        <v>4</v>
      </c>
    </row>
    <row r="112" spans="1:16" ht="42" customHeight="1" x14ac:dyDescent="0.25">
      <c r="A112" s="33">
        <v>24</v>
      </c>
      <c r="B112" s="254" t="s">
        <v>102</v>
      </c>
      <c r="C112" s="255"/>
      <c r="D112" s="39"/>
      <c r="E112" s="40"/>
      <c r="F112" s="40"/>
      <c r="G112" s="40"/>
      <c r="H112" s="41"/>
      <c r="I112" s="39"/>
      <c r="J112" s="40"/>
      <c r="K112" s="40"/>
      <c r="L112" s="41">
        <v>2</v>
      </c>
    </row>
    <row r="113" spans="1:12" x14ac:dyDescent="0.25">
      <c r="A113" s="33"/>
      <c r="B113" s="256" t="s">
        <v>89</v>
      </c>
      <c r="C113" s="257"/>
      <c r="D113" s="39"/>
      <c r="E113" s="40"/>
      <c r="F113" s="40"/>
      <c r="G113" s="40"/>
      <c r="H113" s="41"/>
      <c r="I113" s="39"/>
      <c r="J113" s="40"/>
      <c r="K113" s="69" t="s">
        <v>13</v>
      </c>
      <c r="L113" s="67">
        <f>L112</f>
        <v>2</v>
      </c>
    </row>
    <row r="114" spans="1:12" ht="77.45" customHeight="1" x14ac:dyDescent="0.25">
      <c r="A114" s="33">
        <v>25</v>
      </c>
      <c r="B114" s="254" t="s">
        <v>103</v>
      </c>
      <c r="C114" s="255"/>
      <c r="D114" s="39"/>
      <c r="E114" s="40"/>
      <c r="F114" s="40"/>
      <c r="G114" s="40"/>
      <c r="H114" s="41"/>
      <c r="I114" s="39"/>
      <c r="J114" s="40"/>
      <c r="K114" s="40" t="s">
        <v>11</v>
      </c>
      <c r="L114" s="41">
        <v>20</v>
      </c>
    </row>
    <row r="115" spans="1:12" x14ac:dyDescent="0.25">
      <c r="A115" s="33"/>
      <c r="B115" s="256" t="s">
        <v>89</v>
      </c>
      <c r="C115" s="257"/>
      <c r="D115" s="39"/>
      <c r="E115" s="40"/>
      <c r="F115" s="40"/>
      <c r="G115" s="40"/>
      <c r="H115" s="41"/>
      <c r="I115" s="39"/>
      <c r="J115" s="40"/>
      <c r="K115" s="55" t="str">
        <f>K114</f>
        <v>Rft</v>
      </c>
      <c r="L115" s="67">
        <f>L114</f>
        <v>20</v>
      </c>
    </row>
    <row r="116" spans="1:12" ht="60" customHeight="1" x14ac:dyDescent="0.25">
      <c r="A116" s="33">
        <v>26</v>
      </c>
      <c r="B116" s="254" t="s">
        <v>104</v>
      </c>
      <c r="C116" s="255"/>
      <c r="D116" s="39"/>
      <c r="E116" s="40"/>
      <c r="F116" s="40"/>
      <c r="G116" s="40"/>
      <c r="H116" s="41"/>
      <c r="I116" s="39"/>
      <c r="J116" s="40"/>
      <c r="K116" s="40" t="s">
        <v>12</v>
      </c>
      <c r="L116" s="41">
        <v>2</v>
      </c>
    </row>
    <row r="117" spans="1:12" ht="15.75" thickBot="1" x14ac:dyDescent="0.3">
      <c r="A117" s="33"/>
      <c r="B117" s="256" t="s">
        <v>89</v>
      </c>
      <c r="C117" s="257"/>
      <c r="D117" s="70"/>
      <c r="E117" s="71"/>
      <c r="F117" s="71"/>
      <c r="G117" s="71"/>
      <c r="H117" s="72"/>
      <c r="I117" s="70"/>
      <c r="J117" s="71"/>
      <c r="K117" s="73" t="str">
        <f>K116</f>
        <v>Job</v>
      </c>
      <c r="L117" s="74">
        <f>L116</f>
        <v>2</v>
      </c>
    </row>
    <row r="118" spans="1:12" x14ac:dyDescent="0.25">
      <c r="A118" s="75"/>
      <c r="B118" s="75"/>
      <c r="C118" s="75"/>
      <c r="D118" s="75"/>
      <c r="E118" s="75"/>
      <c r="F118" s="75"/>
      <c r="G118" s="75"/>
      <c r="H118" s="75"/>
      <c r="I118" s="75"/>
      <c r="J118" s="75"/>
      <c r="K118" s="75"/>
      <c r="L118" s="75"/>
    </row>
    <row r="119" spans="1:12" x14ac:dyDescent="0.25">
      <c r="A119" s="75" t="str">
        <f>'[1]Abstract of cost'!A37</f>
        <v>Prepared By</v>
      </c>
      <c r="B119" s="75"/>
      <c r="C119" s="75"/>
      <c r="D119" s="75"/>
      <c r="E119" s="75"/>
      <c r="F119" s="75"/>
      <c r="G119" s="75"/>
      <c r="H119" s="75"/>
      <c r="I119" s="75"/>
      <c r="J119" s="75"/>
      <c r="K119" s="75"/>
      <c r="L119" s="75"/>
    </row>
    <row r="120" spans="1:12" x14ac:dyDescent="0.25">
      <c r="A120" s="75"/>
      <c r="B120" s="75"/>
      <c r="C120" s="75"/>
      <c r="D120" s="75"/>
      <c r="E120" s="75"/>
      <c r="F120" s="75"/>
      <c r="G120" s="75"/>
      <c r="H120" s="75"/>
      <c r="I120" s="75"/>
      <c r="J120" s="75"/>
      <c r="K120" s="75"/>
      <c r="L120" s="75"/>
    </row>
    <row r="121" spans="1:12" x14ac:dyDescent="0.25">
      <c r="A121" s="75" t="str">
        <f>'[1]Abstract of cost'!A39</f>
        <v>Haider Ali</v>
      </c>
      <c r="B121" s="75"/>
      <c r="C121" s="75"/>
      <c r="D121" s="75"/>
      <c r="E121" s="75"/>
      <c r="F121" s="75"/>
      <c r="G121" s="75"/>
      <c r="H121" s="75"/>
      <c r="I121" s="75"/>
      <c r="J121" s="75"/>
      <c r="K121" s="75"/>
      <c r="L121" s="75"/>
    </row>
    <row r="122" spans="1:12" x14ac:dyDescent="0.25">
      <c r="A122" s="75" t="str">
        <f>'[1]Abstract of cost'!A40</f>
        <v>Field Engineer-SPO-Sohbat Pur</v>
      </c>
      <c r="B122" s="75"/>
      <c r="C122" s="75"/>
      <c r="D122" s="75"/>
      <c r="E122" s="75"/>
      <c r="F122" s="75"/>
      <c r="G122" s="75"/>
      <c r="H122" s="75"/>
      <c r="I122" s="75"/>
      <c r="J122" s="75"/>
      <c r="K122" s="75"/>
      <c r="L122" s="75"/>
    </row>
  </sheetData>
  <mergeCells count="104">
    <mergeCell ref="A1:L1"/>
    <mergeCell ref="A2:L2"/>
    <mergeCell ref="A3:L3"/>
    <mergeCell ref="A4:L4"/>
    <mergeCell ref="A5:A6"/>
    <mergeCell ref="B5:C6"/>
    <mergeCell ref="D5:H5"/>
    <mergeCell ref="I5:L5"/>
    <mergeCell ref="B14:C14"/>
    <mergeCell ref="B15:C15"/>
    <mergeCell ref="B16:C16"/>
    <mergeCell ref="B18:C18"/>
    <mergeCell ref="B19:C19"/>
    <mergeCell ref="B20:C20"/>
    <mergeCell ref="B7:C7"/>
    <mergeCell ref="B8:C8"/>
    <mergeCell ref="B9:C9"/>
    <mergeCell ref="B10:C10"/>
    <mergeCell ref="B11:C11"/>
    <mergeCell ref="B13:C13"/>
    <mergeCell ref="B32:C32"/>
    <mergeCell ref="B34:C34"/>
    <mergeCell ref="B36:C36"/>
    <mergeCell ref="B37:C37"/>
    <mergeCell ref="B38:C38"/>
    <mergeCell ref="B39:C39"/>
    <mergeCell ref="B21:C21"/>
    <mergeCell ref="B23:C23"/>
    <mergeCell ref="B24:C24"/>
    <mergeCell ref="B25:C25"/>
    <mergeCell ref="B26:C26"/>
    <mergeCell ref="B29:C29"/>
    <mergeCell ref="B47:C47"/>
    <mergeCell ref="B48:C48"/>
    <mergeCell ref="B49:C49"/>
    <mergeCell ref="B50:C50"/>
    <mergeCell ref="B51:C51"/>
    <mergeCell ref="B52:C52"/>
    <mergeCell ref="B40:C40"/>
    <mergeCell ref="B41:C41"/>
    <mergeCell ref="B42:C42"/>
    <mergeCell ref="B43:C43"/>
    <mergeCell ref="B44:C44"/>
    <mergeCell ref="B46:C46"/>
    <mergeCell ref="B64:C64"/>
    <mergeCell ref="B65:C65"/>
    <mergeCell ref="B66:C66"/>
    <mergeCell ref="B67:C67"/>
    <mergeCell ref="B68:C68"/>
    <mergeCell ref="B69:C69"/>
    <mergeCell ref="B54:C54"/>
    <mergeCell ref="B56:C56"/>
    <mergeCell ref="B57:C57"/>
    <mergeCell ref="B58:C58"/>
    <mergeCell ref="B59:C59"/>
    <mergeCell ref="B63:C63"/>
    <mergeCell ref="B76:C76"/>
    <mergeCell ref="B77:C77"/>
    <mergeCell ref="B78:C78"/>
    <mergeCell ref="B79:C79"/>
    <mergeCell ref="B80:C80"/>
    <mergeCell ref="B81:C81"/>
    <mergeCell ref="B70:C70"/>
    <mergeCell ref="B71:C71"/>
    <mergeCell ref="B72:C72"/>
    <mergeCell ref="B73:C73"/>
    <mergeCell ref="B74:C74"/>
    <mergeCell ref="B75:C75"/>
    <mergeCell ref="B88:C88"/>
    <mergeCell ref="B89:C89"/>
    <mergeCell ref="B90:C90"/>
    <mergeCell ref="B91:C91"/>
    <mergeCell ref="B92:C92"/>
    <mergeCell ref="B93:C93"/>
    <mergeCell ref="B82:C82"/>
    <mergeCell ref="B83:C83"/>
    <mergeCell ref="B84:C84"/>
    <mergeCell ref="B85:C85"/>
    <mergeCell ref="B86:C86"/>
    <mergeCell ref="B87:C87"/>
    <mergeCell ref="B100:C100"/>
    <mergeCell ref="B101:C101"/>
    <mergeCell ref="B102:C102"/>
    <mergeCell ref="B103:C103"/>
    <mergeCell ref="B104:C104"/>
    <mergeCell ref="B105:C105"/>
    <mergeCell ref="B94:C94"/>
    <mergeCell ref="B95:C95"/>
    <mergeCell ref="B96:C96"/>
    <mergeCell ref="B97:C97"/>
    <mergeCell ref="B98:C98"/>
    <mergeCell ref="B99:C99"/>
    <mergeCell ref="B112:C112"/>
    <mergeCell ref="B113:C113"/>
    <mergeCell ref="B114:C114"/>
    <mergeCell ref="B115:C115"/>
    <mergeCell ref="B116:C116"/>
    <mergeCell ref="B117:C117"/>
    <mergeCell ref="B106:C106"/>
    <mergeCell ref="B107:C107"/>
    <mergeCell ref="B108:C108"/>
    <mergeCell ref="B109:C109"/>
    <mergeCell ref="B110:C110"/>
    <mergeCell ref="B111:C1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5"/>
  <sheetViews>
    <sheetView workbookViewId="0">
      <selection activeCell="K4" sqref="K4"/>
    </sheetView>
  </sheetViews>
  <sheetFormatPr defaultRowHeight="15" x14ac:dyDescent="0.25"/>
  <cols>
    <col min="1" max="1" width="6" customWidth="1"/>
    <col min="2" max="4" width="4.42578125" customWidth="1"/>
    <col min="5" max="5" width="2.42578125" customWidth="1"/>
    <col min="6" max="6" width="4.42578125" customWidth="1"/>
    <col min="7" max="7" width="1.85546875" customWidth="1"/>
    <col min="8" max="12" width="4.42578125" customWidth="1"/>
    <col min="13" max="13" width="3.85546875" customWidth="1"/>
    <col min="14" max="14" width="4.85546875" customWidth="1"/>
    <col min="15" max="15" width="1.85546875" customWidth="1"/>
    <col min="16" max="16" width="4.5703125" customWidth="1"/>
    <col min="17" max="17" width="1.5703125" customWidth="1"/>
    <col min="18" max="18" width="4.5703125" bestFit="1" customWidth="1"/>
    <col min="19" max="19" width="5.42578125" customWidth="1"/>
    <col min="20" max="21" width="5.5703125" customWidth="1"/>
    <col min="22" max="22" width="9" customWidth="1"/>
    <col min="23" max="23" width="2.5703125" customWidth="1"/>
    <col min="24" max="24" width="6.42578125" customWidth="1"/>
    <col min="25" max="25" width="12.85546875" customWidth="1"/>
    <col min="238" max="239" width="2.5703125" customWidth="1"/>
    <col min="240" max="240" width="7.140625" customWidth="1"/>
    <col min="241" max="241" width="4.5703125" customWidth="1"/>
    <col min="242" max="242" width="6" customWidth="1"/>
    <col min="243" max="245" width="1.5703125" customWidth="1"/>
    <col min="246" max="250" width="4.42578125" customWidth="1"/>
    <col min="251" max="252" width="1.5703125" customWidth="1"/>
    <col min="253" max="253" width="1.85546875" customWidth="1"/>
    <col min="254" max="257" width="4.42578125" customWidth="1"/>
    <col min="258" max="258" width="3.85546875" customWidth="1"/>
    <col min="259" max="260" width="2.140625" customWidth="1"/>
    <col min="261" max="261" width="2.42578125" customWidth="1"/>
    <col min="262" max="262" width="4.85546875" customWidth="1"/>
    <col min="263" max="263" width="2.5703125" customWidth="1"/>
    <col min="264" max="265" width="4.5703125" customWidth="1"/>
    <col min="266" max="266" width="4.5703125" bestFit="1" customWidth="1"/>
    <col min="267" max="269" width="1.5703125" customWidth="1"/>
    <col min="270" max="270" width="5.42578125" customWidth="1"/>
    <col min="271" max="272" width="5.5703125" customWidth="1"/>
    <col min="273" max="273" width="4.42578125" customWidth="1"/>
    <col min="274" max="274" width="2.5703125" customWidth="1"/>
    <col min="275" max="275" width="6.42578125" customWidth="1"/>
    <col min="276" max="276" width="11" customWidth="1"/>
    <col min="494" max="495" width="2.5703125" customWidth="1"/>
    <col min="496" max="496" width="7.140625" customWidth="1"/>
    <col min="497" max="497" width="4.5703125" customWidth="1"/>
    <col min="498" max="498" width="6" customWidth="1"/>
    <col min="499" max="501" width="1.5703125" customWidth="1"/>
    <col min="502" max="506" width="4.42578125" customWidth="1"/>
    <col min="507" max="508" width="1.5703125" customWidth="1"/>
    <col min="509" max="509" width="1.85546875" customWidth="1"/>
    <col min="510" max="513" width="4.42578125" customWidth="1"/>
    <col min="514" max="514" width="3.85546875" customWidth="1"/>
    <col min="515" max="516" width="2.140625" customWidth="1"/>
    <col min="517" max="517" width="2.42578125" customWidth="1"/>
    <col min="518" max="518" width="4.85546875" customWidth="1"/>
    <col min="519" max="519" width="2.5703125" customWidth="1"/>
    <col min="520" max="521" width="4.5703125" customWidth="1"/>
    <col min="522" max="522" width="4.5703125" bestFit="1" customWidth="1"/>
    <col min="523" max="525" width="1.5703125" customWidth="1"/>
    <col min="526" max="526" width="5.42578125" customWidth="1"/>
    <col min="527" max="528" width="5.5703125" customWidth="1"/>
    <col min="529" max="529" width="4.42578125" customWidth="1"/>
    <col min="530" max="530" width="2.5703125" customWidth="1"/>
    <col min="531" max="531" width="6.42578125" customWidth="1"/>
    <col min="532" max="532" width="11" customWidth="1"/>
    <col min="750" max="751" width="2.5703125" customWidth="1"/>
    <col min="752" max="752" width="7.140625" customWidth="1"/>
    <col min="753" max="753" width="4.5703125" customWidth="1"/>
    <col min="754" max="754" width="6" customWidth="1"/>
    <col min="755" max="757" width="1.5703125" customWidth="1"/>
    <col min="758" max="762" width="4.42578125" customWidth="1"/>
    <col min="763" max="764" width="1.5703125" customWidth="1"/>
    <col min="765" max="765" width="1.85546875" customWidth="1"/>
    <col min="766" max="769" width="4.42578125" customWidth="1"/>
    <col min="770" max="770" width="3.85546875" customWidth="1"/>
    <col min="771" max="772" width="2.140625" customWidth="1"/>
    <col min="773" max="773" width="2.42578125" customWidth="1"/>
    <col min="774" max="774" width="4.85546875" customWidth="1"/>
    <col min="775" max="775" width="2.5703125" customWidth="1"/>
    <col min="776" max="777" width="4.5703125" customWidth="1"/>
    <col min="778" max="778" width="4.5703125" bestFit="1" customWidth="1"/>
    <col min="779" max="781" width="1.5703125" customWidth="1"/>
    <col min="782" max="782" width="5.42578125" customWidth="1"/>
    <col min="783" max="784" width="5.5703125" customWidth="1"/>
    <col min="785" max="785" width="4.42578125" customWidth="1"/>
    <col min="786" max="786" width="2.5703125" customWidth="1"/>
    <col min="787" max="787" width="6.42578125" customWidth="1"/>
    <col min="788" max="788" width="11" customWidth="1"/>
    <col min="1006" max="1007" width="2.5703125" customWidth="1"/>
    <col min="1008" max="1008" width="7.140625" customWidth="1"/>
    <col min="1009" max="1009" width="4.5703125" customWidth="1"/>
    <col min="1010" max="1010" width="6" customWidth="1"/>
    <col min="1011" max="1013" width="1.5703125" customWidth="1"/>
    <col min="1014" max="1018" width="4.42578125" customWidth="1"/>
    <col min="1019" max="1020" width="1.5703125" customWidth="1"/>
    <col min="1021" max="1021" width="1.85546875" customWidth="1"/>
    <col min="1022" max="1025" width="4.42578125" customWidth="1"/>
    <col min="1026" max="1026" width="3.85546875" customWidth="1"/>
    <col min="1027" max="1028" width="2.140625" customWidth="1"/>
    <col min="1029" max="1029" width="2.42578125" customWidth="1"/>
    <col min="1030" max="1030" width="4.85546875" customWidth="1"/>
    <col min="1031" max="1031" width="2.5703125" customWidth="1"/>
    <col min="1032" max="1033" width="4.5703125" customWidth="1"/>
    <col min="1034" max="1034" width="4.5703125" bestFit="1" customWidth="1"/>
    <col min="1035" max="1037" width="1.5703125" customWidth="1"/>
    <col min="1038" max="1038" width="5.42578125" customWidth="1"/>
    <col min="1039" max="1040" width="5.5703125" customWidth="1"/>
    <col min="1041" max="1041" width="4.42578125" customWidth="1"/>
    <col min="1042" max="1042" width="2.5703125" customWidth="1"/>
    <col min="1043" max="1043" width="6.42578125" customWidth="1"/>
    <col min="1044" max="1044" width="11" customWidth="1"/>
    <col min="1262" max="1263" width="2.5703125" customWidth="1"/>
    <col min="1264" max="1264" width="7.140625" customWidth="1"/>
    <col min="1265" max="1265" width="4.5703125" customWidth="1"/>
    <col min="1266" max="1266" width="6" customWidth="1"/>
    <col min="1267" max="1269" width="1.5703125" customWidth="1"/>
    <col min="1270" max="1274" width="4.42578125" customWidth="1"/>
    <col min="1275" max="1276" width="1.5703125" customWidth="1"/>
    <col min="1277" max="1277" width="1.85546875" customWidth="1"/>
    <col min="1278" max="1281" width="4.42578125" customWidth="1"/>
    <col min="1282" max="1282" width="3.85546875" customWidth="1"/>
    <col min="1283" max="1284" width="2.140625" customWidth="1"/>
    <col min="1285" max="1285" width="2.42578125" customWidth="1"/>
    <col min="1286" max="1286" width="4.85546875" customWidth="1"/>
    <col min="1287" max="1287" width="2.5703125" customWidth="1"/>
    <col min="1288" max="1289" width="4.5703125" customWidth="1"/>
    <col min="1290" max="1290" width="4.5703125" bestFit="1" customWidth="1"/>
    <col min="1291" max="1293" width="1.5703125" customWidth="1"/>
    <col min="1294" max="1294" width="5.42578125" customWidth="1"/>
    <col min="1295" max="1296" width="5.5703125" customWidth="1"/>
    <col min="1297" max="1297" width="4.42578125" customWidth="1"/>
    <col min="1298" max="1298" width="2.5703125" customWidth="1"/>
    <col min="1299" max="1299" width="6.42578125" customWidth="1"/>
    <col min="1300" max="1300" width="11" customWidth="1"/>
    <col min="1518" max="1519" width="2.5703125" customWidth="1"/>
    <col min="1520" max="1520" width="7.140625" customWidth="1"/>
    <col min="1521" max="1521" width="4.5703125" customWidth="1"/>
    <col min="1522" max="1522" width="6" customWidth="1"/>
    <col min="1523" max="1525" width="1.5703125" customWidth="1"/>
    <col min="1526" max="1530" width="4.42578125" customWidth="1"/>
    <col min="1531" max="1532" width="1.5703125" customWidth="1"/>
    <col min="1533" max="1533" width="1.85546875" customWidth="1"/>
    <col min="1534" max="1537" width="4.42578125" customWidth="1"/>
    <col min="1538" max="1538" width="3.85546875" customWidth="1"/>
    <col min="1539" max="1540" width="2.140625" customWidth="1"/>
    <col min="1541" max="1541" width="2.42578125" customWidth="1"/>
    <col min="1542" max="1542" width="4.85546875" customWidth="1"/>
    <col min="1543" max="1543" width="2.5703125" customWidth="1"/>
    <col min="1544" max="1545" width="4.5703125" customWidth="1"/>
    <col min="1546" max="1546" width="4.5703125" bestFit="1" customWidth="1"/>
    <col min="1547" max="1549" width="1.5703125" customWidth="1"/>
    <col min="1550" max="1550" width="5.42578125" customWidth="1"/>
    <col min="1551" max="1552" width="5.5703125" customWidth="1"/>
    <col min="1553" max="1553" width="4.42578125" customWidth="1"/>
    <col min="1554" max="1554" width="2.5703125" customWidth="1"/>
    <col min="1555" max="1555" width="6.42578125" customWidth="1"/>
    <col min="1556" max="1556" width="11" customWidth="1"/>
    <col min="1774" max="1775" width="2.5703125" customWidth="1"/>
    <col min="1776" max="1776" width="7.140625" customWidth="1"/>
    <col min="1777" max="1777" width="4.5703125" customWidth="1"/>
    <col min="1778" max="1778" width="6" customWidth="1"/>
    <col min="1779" max="1781" width="1.5703125" customWidth="1"/>
    <col min="1782" max="1786" width="4.42578125" customWidth="1"/>
    <col min="1787" max="1788" width="1.5703125" customWidth="1"/>
    <col min="1789" max="1789" width="1.85546875" customWidth="1"/>
    <col min="1790" max="1793" width="4.42578125" customWidth="1"/>
    <col min="1794" max="1794" width="3.85546875" customWidth="1"/>
    <col min="1795" max="1796" width="2.140625" customWidth="1"/>
    <col min="1797" max="1797" width="2.42578125" customWidth="1"/>
    <col min="1798" max="1798" width="4.85546875" customWidth="1"/>
    <col min="1799" max="1799" width="2.5703125" customWidth="1"/>
    <col min="1800" max="1801" width="4.5703125" customWidth="1"/>
    <col min="1802" max="1802" width="4.5703125" bestFit="1" customWidth="1"/>
    <col min="1803" max="1805" width="1.5703125" customWidth="1"/>
    <col min="1806" max="1806" width="5.42578125" customWidth="1"/>
    <col min="1807" max="1808" width="5.5703125" customWidth="1"/>
    <col min="1809" max="1809" width="4.42578125" customWidth="1"/>
    <col min="1810" max="1810" width="2.5703125" customWidth="1"/>
    <col min="1811" max="1811" width="6.42578125" customWidth="1"/>
    <col min="1812" max="1812" width="11" customWidth="1"/>
    <col min="2030" max="2031" width="2.5703125" customWidth="1"/>
    <col min="2032" max="2032" width="7.140625" customWidth="1"/>
    <col min="2033" max="2033" width="4.5703125" customWidth="1"/>
    <col min="2034" max="2034" width="6" customWidth="1"/>
    <col min="2035" max="2037" width="1.5703125" customWidth="1"/>
    <col min="2038" max="2042" width="4.42578125" customWidth="1"/>
    <col min="2043" max="2044" width="1.5703125" customWidth="1"/>
    <col min="2045" max="2045" width="1.85546875" customWidth="1"/>
    <col min="2046" max="2049" width="4.42578125" customWidth="1"/>
    <col min="2050" max="2050" width="3.85546875" customWidth="1"/>
    <col min="2051" max="2052" width="2.140625" customWidth="1"/>
    <col min="2053" max="2053" width="2.42578125" customWidth="1"/>
    <col min="2054" max="2054" width="4.85546875" customWidth="1"/>
    <col min="2055" max="2055" width="2.5703125" customWidth="1"/>
    <col min="2056" max="2057" width="4.5703125" customWidth="1"/>
    <col min="2058" max="2058" width="4.5703125" bestFit="1" customWidth="1"/>
    <col min="2059" max="2061" width="1.5703125" customWidth="1"/>
    <col min="2062" max="2062" width="5.42578125" customWidth="1"/>
    <col min="2063" max="2064" width="5.5703125" customWidth="1"/>
    <col min="2065" max="2065" width="4.42578125" customWidth="1"/>
    <col min="2066" max="2066" width="2.5703125" customWidth="1"/>
    <col min="2067" max="2067" width="6.42578125" customWidth="1"/>
    <col min="2068" max="2068" width="11" customWidth="1"/>
    <col min="2286" max="2287" width="2.5703125" customWidth="1"/>
    <col min="2288" max="2288" width="7.140625" customWidth="1"/>
    <col min="2289" max="2289" width="4.5703125" customWidth="1"/>
    <col min="2290" max="2290" width="6" customWidth="1"/>
    <col min="2291" max="2293" width="1.5703125" customWidth="1"/>
    <col min="2294" max="2298" width="4.42578125" customWidth="1"/>
    <col min="2299" max="2300" width="1.5703125" customWidth="1"/>
    <col min="2301" max="2301" width="1.85546875" customWidth="1"/>
    <col min="2302" max="2305" width="4.42578125" customWidth="1"/>
    <col min="2306" max="2306" width="3.85546875" customWidth="1"/>
    <col min="2307" max="2308" width="2.140625" customWidth="1"/>
    <col min="2309" max="2309" width="2.42578125" customWidth="1"/>
    <col min="2310" max="2310" width="4.85546875" customWidth="1"/>
    <col min="2311" max="2311" width="2.5703125" customWidth="1"/>
    <col min="2312" max="2313" width="4.5703125" customWidth="1"/>
    <col min="2314" max="2314" width="4.5703125" bestFit="1" customWidth="1"/>
    <col min="2315" max="2317" width="1.5703125" customWidth="1"/>
    <col min="2318" max="2318" width="5.42578125" customWidth="1"/>
    <col min="2319" max="2320" width="5.5703125" customWidth="1"/>
    <col min="2321" max="2321" width="4.42578125" customWidth="1"/>
    <col min="2322" max="2322" width="2.5703125" customWidth="1"/>
    <col min="2323" max="2323" width="6.42578125" customWidth="1"/>
    <col min="2324" max="2324" width="11" customWidth="1"/>
    <col min="2542" max="2543" width="2.5703125" customWidth="1"/>
    <col min="2544" max="2544" width="7.140625" customWidth="1"/>
    <col min="2545" max="2545" width="4.5703125" customWidth="1"/>
    <col min="2546" max="2546" width="6" customWidth="1"/>
    <col min="2547" max="2549" width="1.5703125" customWidth="1"/>
    <col min="2550" max="2554" width="4.42578125" customWidth="1"/>
    <col min="2555" max="2556" width="1.5703125" customWidth="1"/>
    <col min="2557" max="2557" width="1.85546875" customWidth="1"/>
    <col min="2558" max="2561" width="4.42578125" customWidth="1"/>
    <col min="2562" max="2562" width="3.85546875" customWidth="1"/>
    <col min="2563" max="2564" width="2.140625" customWidth="1"/>
    <col min="2565" max="2565" width="2.42578125" customWidth="1"/>
    <col min="2566" max="2566" width="4.85546875" customWidth="1"/>
    <col min="2567" max="2567" width="2.5703125" customWidth="1"/>
    <col min="2568" max="2569" width="4.5703125" customWidth="1"/>
    <col min="2570" max="2570" width="4.5703125" bestFit="1" customWidth="1"/>
    <col min="2571" max="2573" width="1.5703125" customWidth="1"/>
    <col min="2574" max="2574" width="5.42578125" customWidth="1"/>
    <col min="2575" max="2576" width="5.5703125" customWidth="1"/>
    <col min="2577" max="2577" width="4.42578125" customWidth="1"/>
    <col min="2578" max="2578" width="2.5703125" customWidth="1"/>
    <col min="2579" max="2579" width="6.42578125" customWidth="1"/>
    <col min="2580" max="2580" width="11" customWidth="1"/>
    <col min="2798" max="2799" width="2.5703125" customWidth="1"/>
    <col min="2800" max="2800" width="7.140625" customWidth="1"/>
    <col min="2801" max="2801" width="4.5703125" customWidth="1"/>
    <col min="2802" max="2802" width="6" customWidth="1"/>
    <col min="2803" max="2805" width="1.5703125" customWidth="1"/>
    <col min="2806" max="2810" width="4.42578125" customWidth="1"/>
    <col min="2811" max="2812" width="1.5703125" customWidth="1"/>
    <col min="2813" max="2813" width="1.85546875" customWidth="1"/>
    <col min="2814" max="2817" width="4.42578125" customWidth="1"/>
    <col min="2818" max="2818" width="3.85546875" customWidth="1"/>
    <col min="2819" max="2820" width="2.140625" customWidth="1"/>
    <col min="2821" max="2821" width="2.42578125" customWidth="1"/>
    <col min="2822" max="2822" width="4.85546875" customWidth="1"/>
    <col min="2823" max="2823" width="2.5703125" customWidth="1"/>
    <col min="2824" max="2825" width="4.5703125" customWidth="1"/>
    <col min="2826" max="2826" width="4.5703125" bestFit="1" customWidth="1"/>
    <col min="2827" max="2829" width="1.5703125" customWidth="1"/>
    <col min="2830" max="2830" width="5.42578125" customWidth="1"/>
    <col min="2831" max="2832" width="5.5703125" customWidth="1"/>
    <col min="2833" max="2833" width="4.42578125" customWidth="1"/>
    <col min="2834" max="2834" width="2.5703125" customWidth="1"/>
    <col min="2835" max="2835" width="6.42578125" customWidth="1"/>
    <col min="2836" max="2836" width="11" customWidth="1"/>
    <col min="3054" max="3055" width="2.5703125" customWidth="1"/>
    <col min="3056" max="3056" width="7.140625" customWidth="1"/>
    <col min="3057" max="3057" width="4.5703125" customWidth="1"/>
    <col min="3058" max="3058" width="6" customWidth="1"/>
    <col min="3059" max="3061" width="1.5703125" customWidth="1"/>
    <col min="3062" max="3066" width="4.42578125" customWidth="1"/>
    <col min="3067" max="3068" width="1.5703125" customWidth="1"/>
    <col min="3069" max="3069" width="1.85546875" customWidth="1"/>
    <col min="3070" max="3073" width="4.42578125" customWidth="1"/>
    <col min="3074" max="3074" width="3.85546875" customWidth="1"/>
    <col min="3075" max="3076" width="2.140625" customWidth="1"/>
    <col min="3077" max="3077" width="2.42578125" customWidth="1"/>
    <col min="3078" max="3078" width="4.85546875" customWidth="1"/>
    <col min="3079" max="3079" width="2.5703125" customWidth="1"/>
    <col min="3080" max="3081" width="4.5703125" customWidth="1"/>
    <col min="3082" max="3082" width="4.5703125" bestFit="1" customWidth="1"/>
    <col min="3083" max="3085" width="1.5703125" customWidth="1"/>
    <col min="3086" max="3086" width="5.42578125" customWidth="1"/>
    <col min="3087" max="3088" width="5.5703125" customWidth="1"/>
    <col min="3089" max="3089" width="4.42578125" customWidth="1"/>
    <col min="3090" max="3090" width="2.5703125" customWidth="1"/>
    <col min="3091" max="3091" width="6.42578125" customWidth="1"/>
    <col min="3092" max="3092" width="11" customWidth="1"/>
    <col min="3310" max="3311" width="2.5703125" customWidth="1"/>
    <col min="3312" max="3312" width="7.140625" customWidth="1"/>
    <col min="3313" max="3313" width="4.5703125" customWidth="1"/>
    <col min="3314" max="3314" width="6" customWidth="1"/>
    <col min="3315" max="3317" width="1.5703125" customWidth="1"/>
    <col min="3318" max="3322" width="4.42578125" customWidth="1"/>
    <col min="3323" max="3324" width="1.5703125" customWidth="1"/>
    <col min="3325" max="3325" width="1.85546875" customWidth="1"/>
    <col min="3326" max="3329" width="4.42578125" customWidth="1"/>
    <col min="3330" max="3330" width="3.85546875" customWidth="1"/>
    <col min="3331" max="3332" width="2.140625" customWidth="1"/>
    <col min="3333" max="3333" width="2.42578125" customWidth="1"/>
    <col min="3334" max="3334" width="4.85546875" customWidth="1"/>
    <col min="3335" max="3335" width="2.5703125" customWidth="1"/>
    <col min="3336" max="3337" width="4.5703125" customWidth="1"/>
    <col min="3338" max="3338" width="4.5703125" bestFit="1" customWidth="1"/>
    <col min="3339" max="3341" width="1.5703125" customWidth="1"/>
    <col min="3342" max="3342" width="5.42578125" customWidth="1"/>
    <col min="3343" max="3344" width="5.5703125" customWidth="1"/>
    <col min="3345" max="3345" width="4.42578125" customWidth="1"/>
    <col min="3346" max="3346" width="2.5703125" customWidth="1"/>
    <col min="3347" max="3347" width="6.42578125" customWidth="1"/>
    <col min="3348" max="3348" width="11" customWidth="1"/>
    <col min="3566" max="3567" width="2.5703125" customWidth="1"/>
    <col min="3568" max="3568" width="7.140625" customWidth="1"/>
    <col min="3569" max="3569" width="4.5703125" customWidth="1"/>
    <col min="3570" max="3570" width="6" customWidth="1"/>
    <col min="3571" max="3573" width="1.5703125" customWidth="1"/>
    <col min="3574" max="3578" width="4.42578125" customWidth="1"/>
    <col min="3579" max="3580" width="1.5703125" customWidth="1"/>
    <col min="3581" max="3581" width="1.85546875" customWidth="1"/>
    <col min="3582" max="3585" width="4.42578125" customWidth="1"/>
    <col min="3586" max="3586" width="3.85546875" customWidth="1"/>
    <col min="3587" max="3588" width="2.140625" customWidth="1"/>
    <col min="3589" max="3589" width="2.42578125" customWidth="1"/>
    <col min="3590" max="3590" width="4.85546875" customWidth="1"/>
    <col min="3591" max="3591" width="2.5703125" customWidth="1"/>
    <col min="3592" max="3593" width="4.5703125" customWidth="1"/>
    <col min="3594" max="3594" width="4.5703125" bestFit="1" customWidth="1"/>
    <col min="3595" max="3597" width="1.5703125" customWidth="1"/>
    <col min="3598" max="3598" width="5.42578125" customWidth="1"/>
    <col min="3599" max="3600" width="5.5703125" customWidth="1"/>
    <col min="3601" max="3601" width="4.42578125" customWidth="1"/>
    <col min="3602" max="3602" width="2.5703125" customWidth="1"/>
    <col min="3603" max="3603" width="6.42578125" customWidth="1"/>
    <col min="3604" max="3604" width="11" customWidth="1"/>
    <col min="3822" max="3823" width="2.5703125" customWidth="1"/>
    <col min="3824" max="3824" width="7.140625" customWidth="1"/>
    <col min="3825" max="3825" width="4.5703125" customWidth="1"/>
    <col min="3826" max="3826" width="6" customWidth="1"/>
    <col min="3827" max="3829" width="1.5703125" customWidth="1"/>
    <col min="3830" max="3834" width="4.42578125" customWidth="1"/>
    <col min="3835" max="3836" width="1.5703125" customWidth="1"/>
    <col min="3837" max="3837" width="1.85546875" customWidth="1"/>
    <col min="3838" max="3841" width="4.42578125" customWidth="1"/>
    <col min="3842" max="3842" width="3.85546875" customWidth="1"/>
    <col min="3843" max="3844" width="2.140625" customWidth="1"/>
    <col min="3845" max="3845" width="2.42578125" customWidth="1"/>
    <col min="3846" max="3846" width="4.85546875" customWidth="1"/>
    <col min="3847" max="3847" width="2.5703125" customWidth="1"/>
    <col min="3848" max="3849" width="4.5703125" customWidth="1"/>
    <col min="3850" max="3850" width="4.5703125" bestFit="1" customWidth="1"/>
    <col min="3851" max="3853" width="1.5703125" customWidth="1"/>
    <col min="3854" max="3854" width="5.42578125" customWidth="1"/>
    <col min="3855" max="3856" width="5.5703125" customWidth="1"/>
    <col min="3857" max="3857" width="4.42578125" customWidth="1"/>
    <col min="3858" max="3858" width="2.5703125" customWidth="1"/>
    <col min="3859" max="3859" width="6.42578125" customWidth="1"/>
    <col min="3860" max="3860" width="11" customWidth="1"/>
    <col min="4078" max="4079" width="2.5703125" customWidth="1"/>
    <col min="4080" max="4080" width="7.140625" customWidth="1"/>
    <col min="4081" max="4081" width="4.5703125" customWidth="1"/>
    <col min="4082" max="4082" width="6" customWidth="1"/>
    <col min="4083" max="4085" width="1.5703125" customWidth="1"/>
    <col min="4086" max="4090" width="4.42578125" customWidth="1"/>
    <col min="4091" max="4092" width="1.5703125" customWidth="1"/>
    <col min="4093" max="4093" width="1.85546875" customWidth="1"/>
    <col min="4094" max="4097" width="4.42578125" customWidth="1"/>
    <col min="4098" max="4098" width="3.85546875" customWidth="1"/>
    <col min="4099" max="4100" width="2.140625" customWidth="1"/>
    <col min="4101" max="4101" width="2.42578125" customWidth="1"/>
    <col min="4102" max="4102" width="4.85546875" customWidth="1"/>
    <col min="4103" max="4103" width="2.5703125" customWidth="1"/>
    <col min="4104" max="4105" width="4.5703125" customWidth="1"/>
    <col min="4106" max="4106" width="4.5703125" bestFit="1" customWidth="1"/>
    <col min="4107" max="4109" width="1.5703125" customWidth="1"/>
    <col min="4110" max="4110" width="5.42578125" customWidth="1"/>
    <col min="4111" max="4112" width="5.5703125" customWidth="1"/>
    <col min="4113" max="4113" width="4.42578125" customWidth="1"/>
    <col min="4114" max="4114" width="2.5703125" customWidth="1"/>
    <col min="4115" max="4115" width="6.42578125" customWidth="1"/>
    <col min="4116" max="4116" width="11" customWidth="1"/>
    <col min="4334" max="4335" width="2.5703125" customWidth="1"/>
    <col min="4336" max="4336" width="7.140625" customWidth="1"/>
    <col min="4337" max="4337" width="4.5703125" customWidth="1"/>
    <col min="4338" max="4338" width="6" customWidth="1"/>
    <col min="4339" max="4341" width="1.5703125" customWidth="1"/>
    <col min="4342" max="4346" width="4.42578125" customWidth="1"/>
    <col min="4347" max="4348" width="1.5703125" customWidth="1"/>
    <col min="4349" max="4349" width="1.85546875" customWidth="1"/>
    <col min="4350" max="4353" width="4.42578125" customWidth="1"/>
    <col min="4354" max="4354" width="3.85546875" customWidth="1"/>
    <col min="4355" max="4356" width="2.140625" customWidth="1"/>
    <col min="4357" max="4357" width="2.42578125" customWidth="1"/>
    <col min="4358" max="4358" width="4.85546875" customWidth="1"/>
    <col min="4359" max="4359" width="2.5703125" customWidth="1"/>
    <col min="4360" max="4361" width="4.5703125" customWidth="1"/>
    <col min="4362" max="4362" width="4.5703125" bestFit="1" customWidth="1"/>
    <col min="4363" max="4365" width="1.5703125" customWidth="1"/>
    <col min="4366" max="4366" width="5.42578125" customWidth="1"/>
    <col min="4367" max="4368" width="5.5703125" customWidth="1"/>
    <col min="4369" max="4369" width="4.42578125" customWidth="1"/>
    <col min="4370" max="4370" width="2.5703125" customWidth="1"/>
    <col min="4371" max="4371" width="6.42578125" customWidth="1"/>
    <col min="4372" max="4372" width="11" customWidth="1"/>
    <col min="4590" max="4591" width="2.5703125" customWidth="1"/>
    <col min="4592" max="4592" width="7.140625" customWidth="1"/>
    <col min="4593" max="4593" width="4.5703125" customWidth="1"/>
    <col min="4594" max="4594" width="6" customWidth="1"/>
    <col min="4595" max="4597" width="1.5703125" customWidth="1"/>
    <col min="4598" max="4602" width="4.42578125" customWidth="1"/>
    <col min="4603" max="4604" width="1.5703125" customWidth="1"/>
    <col min="4605" max="4605" width="1.85546875" customWidth="1"/>
    <col min="4606" max="4609" width="4.42578125" customWidth="1"/>
    <col min="4610" max="4610" width="3.85546875" customWidth="1"/>
    <col min="4611" max="4612" width="2.140625" customWidth="1"/>
    <col min="4613" max="4613" width="2.42578125" customWidth="1"/>
    <col min="4614" max="4614" width="4.85546875" customWidth="1"/>
    <col min="4615" max="4615" width="2.5703125" customWidth="1"/>
    <col min="4616" max="4617" width="4.5703125" customWidth="1"/>
    <col min="4618" max="4618" width="4.5703125" bestFit="1" customWidth="1"/>
    <col min="4619" max="4621" width="1.5703125" customWidth="1"/>
    <col min="4622" max="4622" width="5.42578125" customWidth="1"/>
    <col min="4623" max="4624" width="5.5703125" customWidth="1"/>
    <col min="4625" max="4625" width="4.42578125" customWidth="1"/>
    <col min="4626" max="4626" width="2.5703125" customWidth="1"/>
    <col min="4627" max="4627" width="6.42578125" customWidth="1"/>
    <col min="4628" max="4628" width="11" customWidth="1"/>
    <col min="4846" max="4847" width="2.5703125" customWidth="1"/>
    <col min="4848" max="4848" width="7.140625" customWidth="1"/>
    <col min="4849" max="4849" width="4.5703125" customWidth="1"/>
    <col min="4850" max="4850" width="6" customWidth="1"/>
    <col min="4851" max="4853" width="1.5703125" customWidth="1"/>
    <col min="4854" max="4858" width="4.42578125" customWidth="1"/>
    <col min="4859" max="4860" width="1.5703125" customWidth="1"/>
    <col min="4861" max="4861" width="1.85546875" customWidth="1"/>
    <col min="4862" max="4865" width="4.42578125" customWidth="1"/>
    <col min="4866" max="4866" width="3.85546875" customWidth="1"/>
    <col min="4867" max="4868" width="2.140625" customWidth="1"/>
    <col min="4869" max="4869" width="2.42578125" customWidth="1"/>
    <col min="4870" max="4870" width="4.85546875" customWidth="1"/>
    <col min="4871" max="4871" width="2.5703125" customWidth="1"/>
    <col min="4872" max="4873" width="4.5703125" customWidth="1"/>
    <col min="4874" max="4874" width="4.5703125" bestFit="1" customWidth="1"/>
    <col min="4875" max="4877" width="1.5703125" customWidth="1"/>
    <col min="4878" max="4878" width="5.42578125" customWidth="1"/>
    <col min="4879" max="4880" width="5.5703125" customWidth="1"/>
    <col min="4881" max="4881" width="4.42578125" customWidth="1"/>
    <col min="4882" max="4882" width="2.5703125" customWidth="1"/>
    <col min="4883" max="4883" width="6.42578125" customWidth="1"/>
    <col min="4884" max="4884" width="11" customWidth="1"/>
    <col min="5102" max="5103" width="2.5703125" customWidth="1"/>
    <col min="5104" max="5104" width="7.140625" customWidth="1"/>
    <col min="5105" max="5105" width="4.5703125" customWidth="1"/>
    <col min="5106" max="5106" width="6" customWidth="1"/>
    <col min="5107" max="5109" width="1.5703125" customWidth="1"/>
    <col min="5110" max="5114" width="4.42578125" customWidth="1"/>
    <col min="5115" max="5116" width="1.5703125" customWidth="1"/>
    <col min="5117" max="5117" width="1.85546875" customWidth="1"/>
    <col min="5118" max="5121" width="4.42578125" customWidth="1"/>
    <col min="5122" max="5122" width="3.85546875" customWidth="1"/>
    <col min="5123" max="5124" width="2.140625" customWidth="1"/>
    <col min="5125" max="5125" width="2.42578125" customWidth="1"/>
    <col min="5126" max="5126" width="4.85546875" customWidth="1"/>
    <col min="5127" max="5127" width="2.5703125" customWidth="1"/>
    <col min="5128" max="5129" width="4.5703125" customWidth="1"/>
    <col min="5130" max="5130" width="4.5703125" bestFit="1" customWidth="1"/>
    <col min="5131" max="5133" width="1.5703125" customWidth="1"/>
    <col min="5134" max="5134" width="5.42578125" customWidth="1"/>
    <col min="5135" max="5136" width="5.5703125" customWidth="1"/>
    <col min="5137" max="5137" width="4.42578125" customWidth="1"/>
    <col min="5138" max="5138" width="2.5703125" customWidth="1"/>
    <col min="5139" max="5139" width="6.42578125" customWidth="1"/>
    <col min="5140" max="5140" width="11" customWidth="1"/>
    <col min="5358" max="5359" width="2.5703125" customWidth="1"/>
    <col min="5360" max="5360" width="7.140625" customWidth="1"/>
    <col min="5361" max="5361" width="4.5703125" customWidth="1"/>
    <col min="5362" max="5362" width="6" customWidth="1"/>
    <col min="5363" max="5365" width="1.5703125" customWidth="1"/>
    <col min="5366" max="5370" width="4.42578125" customWidth="1"/>
    <col min="5371" max="5372" width="1.5703125" customWidth="1"/>
    <col min="5373" max="5373" width="1.85546875" customWidth="1"/>
    <col min="5374" max="5377" width="4.42578125" customWidth="1"/>
    <col min="5378" max="5378" width="3.85546875" customWidth="1"/>
    <col min="5379" max="5380" width="2.140625" customWidth="1"/>
    <col min="5381" max="5381" width="2.42578125" customWidth="1"/>
    <col min="5382" max="5382" width="4.85546875" customWidth="1"/>
    <col min="5383" max="5383" width="2.5703125" customWidth="1"/>
    <col min="5384" max="5385" width="4.5703125" customWidth="1"/>
    <col min="5386" max="5386" width="4.5703125" bestFit="1" customWidth="1"/>
    <col min="5387" max="5389" width="1.5703125" customWidth="1"/>
    <col min="5390" max="5390" width="5.42578125" customWidth="1"/>
    <col min="5391" max="5392" width="5.5703125" customWidth="1"/>
    <col min="5393" max="5393" width="4.42578125" customWidth="1"/>
    <col min="5394" max="5394" width="2.5703125" customWidth="1"/>
    <col min="5395" max="5395" width="6.42578125" customWidth="1"/>
    <col min="5396" max="5396" width="11" customWidth="1"/>
    <col min="5614" max="5615" width="2.5703125" customWidth="1"/>
    <col min="5616" max="5616" width="7.140625" customWidth="1"/>
    <col min="5617" max="5617" width="4.5703125" customWidth="1"/>
    <col min="5618" max="5618" width="6" customWidth="1"/>
    <col min="5619" max="5621" width="1.5703125" customWidth="1"/>
    <col min="5622" max="5626" width="4.42578125" customWidth="1"/>
    <col min="5627" max="5628" width="1.5703125" customWidth="1"/>
    <col min="5629" max="5629" width="1.85546875" customWidth="1"/>
    <col min="5630" max="5633" width="4.42578125" customWidth="1"/>
    <col min="5634" max="5634" width="3.85546875" customWidth="1"/>
    <col min="5635" max="5636" width="2.140625" customWidth="1"/>
    <col min="5637" max="5637" width="2.42578125" customWidth="1"/>
    <col min="5638" max="5638" width="4.85546875" customWidth="1"/>
    <col min="5639" max="5639" width="2.5703125" customWidth="1"/>
    <col min="5640" max="5641" width="4.5703125" customWidth="1"/>
    <col min="5642" max="5642" width="4.5703125" bestFit="1" customWidth="1"/>
    <col min="5643" max="5645" width="1.5703125" customWidth="1"/>
    <col min="5646" max="5646" width="5.42578125" customWidth="1"/>
    <col min="5647" max="5648" width="5.5703125" customWidth="1"/>
    <col min="5649" max="5649" width="4.42578125" customWidth="1"/>
    <col min="5650" max="5650" width="2.5703125" customWidth="1"/>
    <col min="5651" max="5651" width="6.42578125" customWidth="1"/>
    <col min="5652" max="5652" width="11" customWidth="1"/>
    <col min="5870" max="5871" width="2.5703125" customWidth="1"/>
    <col min="5872" max="5872" width="7.140625" customWidth="1"/>
    <col min="5873" max="5873" width="4.5703125" customWidth="1"/>
    <col min="5874" max="5874" width="6" customWidth="1"/>
    <col min="5875" max="5877" width="1.5703125" customWidth="1"/>
    <col min="5878" max="5882" width="4.42578125" customWidth="1"/>
    <col min="5883" max="5884" width="1.5703125" customWidth="1"/>
    <col min="5885" max="5885" width="1.85546875" customWidth="1"/>
    <col min="5886" max="5889" width="4.42578125" customWidth="1"/>
    <col min="5890" max="5890" width="3.85546875" customWidth="1"/>
    <col min="5891" max="5892" width="2.140625" customWidth="1"/>
    <col min="5893" max="5893" width="2.42578125" customWidth="1"/>
    <col min="5894" max="5894" width="4.85546875" customWidth="1"/>
    <col min="5895" max="5895" width="2.5703125" customWidth="1"/>
    <col min="5896" max="5897" width="4.5703125" customWidth="1"/>
    <col min="5898" max="5898" width="4.5703125" bestFit="1" customWidth="1"/>
    <col min="5899" max="5901" width="1.5703125" customWidth="1"/>
    <col min="5902" max="5902" width="5.42578125" customWidth="1"/>
    <col min="5903" max="5904" width="5.5703125" customWidth="1"/>
    <col min="5905" max="5905" width="4.42578125" customWidth="1"/>
    <col min="5906" max="5906" width="2.5703125" customWidth="1"/>
    <col min="5907" max="5907" width="6.42578125" customWidth="1"/>
    <col min="5908" max="5908" width="11" customWidth="1"/>
    <col min="6126" max="6127" width="2.5703125" customWidth="1"/>
    <col min="6128" max="6128" width="7.140625" customWidth="1"/>
    <col min="6129" max="6129" width="4.5703125" customWidth="1"/>
    <col min="6130" max="6130" width="6" customWidth="1"/>
    <col min="6131" max="6133" width="1.5703125" customWidth="1"/>
    <col min="6134" max="6138" width="4.42578125" customWidth="1"/>
    <col min="6139" max="6140" width="1.5703125" customWidth="1"/>
    <col min="6141" max="6141" width="1.85546875" customWidth="1"/>
    <col min="6142" max="6145" width="4.42578125" customWidth="1"/>
    <col min="6146" max="6146" width="3.85546875" customWidth="1"/>
    <col min="6147" max="6148" width="2.140625" customWidth="1"/>
    <col min="6149" max="6149" width="2.42578125" customWidth="1"/>
    <col min="6150" max="6150" width="4.85546875" customWidth="1"/>
    <col min="6151" max="6151" width="2.5703125" customWidth="1"/>
    <col min="6152" max="6153" width="4.5703125" customWidth="1"/>
    <col min="6154" max="6154" width="4.5703125" bestFit="1" customWidth="1"/>
    <col min="6155" max="6157" width="1.5703125" customWidth="1"/>
    <col min="6158" max="6158" width="5.42578125" customWidth="1"/>
    <col min="6159" max="6160" width="5.5703125" customWidth="1"/>
    <col min="6161" max="6161" width="4.42578125" customWidth="1"/>
    <col min="6162" max="6162" width="2.5703125" customWidth="1"/>
    <col min="6163" max="6163" width="6.42578125" customWidth="1"/>
    <col min="6164" max="6164" width="11" customWidth="1"/>
    <col min="6382" max="6383" width="2.5703125" customWidth="1"/>
    <col min="6384" max="6384" width="7.140625" customWidth="1"/>
    <col min="6385" max="6385" width="4.5703125" customWidth="1"/>
    <col min="6386" max="6386" width="6" customWidth="1"/>
    <col min="6387" max="6389" width="1.5703125" customWidth="1"/>
    <col min="6390" max="6394" width="4.42578125" customWidth="1"/>
    <col min="6395" max="6396" width="1.5703125" customWidth="1"/>
    <col min="6397" max="6397" width="1.85546875" customWidth="1"/>
    <col min="6398" max="6401" width="4.42578125" customWidth="1"/>
    <col min="6402" max="6402" width="3.85546875" customWidth="1"/>
    <col min="6403" max="6404" width="2.140625" customWidth="1"/>
    <col min="6405" max="6405" width="2.42578125" customWidth="1"/>
    <col min="6406" max="6406" width="4.85546875" customWidth="1"/>
    <col min="6407" max="6407" width="2.5703125" customWidth="1"/>
    <col min="6408" max="6409" width="4.5703125" customWidth="1"/>
    <col min="6410" max="6410" width="4.5703125" bestFit="1" customWidth="1"/>
    <col min="6411" max="6413" width="1.5703125" customWidth="1"/>
    <col min="6414" max="6414" width="5.42578125" customWidth="1"/>
    <col min="6415" max="6416" width="5.5703125" customWidth="1"/>
    <col min="6417" max="6417" width="4.42578125" customWidth="1"/>
    <col min="6418" max="6418" width="2.5703125" customWidth="1"/>
    <col min="6419" max="6419" width="6.42578125" customWidth="1"/>
    <col min="6420" max="6420" width="11" customWidth="1"/>
    <col min="6638" max="6639" width="2.5703125" customWidth="1"/>
    <col min="6640" max="6640" width="7.140625" customWidth="1"/>
    <col min="6641" max="6641" width="4.5703125" customWidth="1"/>
    <col min="6642" max="6642" width="6" customWidth="1"/>
    <col min="6643" max="6645" width="1.5703125" customWidth="1"/>
    <col min="6646" max="6650" width="4.42578125" customWidth="1"/>
    <col min="6651" max="6652" width="1.5703125" customWidth="1"/>
    <col min="6653" max="6653" width="1.85546875" customWidth="1"/>
    <col min="6654" max="6657" width="4.42578125" customWidth="1"/>
    <col min="6658" max="6658" width="3.85546875" customWidth="1"/>
    <col min="6659" max="6660" width="2.140625" customWidth="1"/>
    <col min="6661" max="6661" width="2.42578125" customWidth="1"/>
    <col min="6662" max="6662" width="4.85546875" customWidth="1"/>
    <col min="6663" max="6663" width="2.5703125" customWidth="1"/>
    <col min="6664" max="6665" width="4.5703125" customWidth="1"/>
    <col min="6666" max="6666" width="4.5703125" bestFit="1" customWidth="1"/>
    <col min="6667" max="6669" width="1.5703125" customWidth="1"/>
    <col min="6670" max="6670" width="5.42578125" customWidth="1"/>
    <col min="6671" max="6672" width="5.5703125" customWidth="1"/>
    <col min="6673" max="6673" width="4.42578125" customWidth="1"/>
    <col min="6674" max="6674" width="2.5703125" customWidth="1"/>
    <col min="6675" max="6675" width="6.42578125" customWidth="1"/>
    <col min="6676" max="6676" width="11" customWidth="1"/>
    <col min="6894" max="6895" width="2.5703125" customWidth="1"/>
    <col min="6896" max="6896" width="7.140625" customWidth="1"/>
    <col min="6897" max="6897" width="4.5703125" customWidth="1"/>
    <col min="6898" max="6898" width="6" customWidth="1"/>
    <col min="6899" max="6901" width="1.5703125" customWidth="1"/>
    <col min="6902" max="6906" width="4.42578125" customWidth="1"/>
    <col min="6907" max="6908" width="1.5703125" customWidth="1"/>
    <col min="6909" max="6909" width="1.85546875" customWidth="1"/>
    <col min="6910" max="6913" width="4.42578125" customWidth="1"/>
    <col min="6914" max="6914" width="3.85546875" customWidth="1"/>
    <col min="6915" max="6916" width="2.140625" customWidth="1"/>
    <col min="6917" max="6917" width="2.42578125" customWidth="1"/>
    <col min="6918" max="6918" width="4.85546875" customWidth="1"/>
    <col min="6919" max="6919" width="2.5703125" customWidth="1"/>
    <col min="6920" max="6921" width="4.5703125" customWidth="1"/>
    <col min="6922" max="6922" width="4.5703125" bestFit="1" customWidth="1"/>
    <col min="6923" max="6925" width="1.5703125" customWidth="1"/>
    <col min="6926" max="6926" width="5.42578125" customWidth="1"/>
    <col min="6927" max="6928" width="5.5703125" customWidth="1"/>
    <col min="6929" max="6929" width="4.42578125" customWidth="1"/>
    <col min="6930" max="6930" width="2.5703125" customWidth="1"/>
    <col min="6931" max="6931" width="6.42578125" customWidth="1"/>
    <col min="6932" max="6932" width="11" customWidth="1"/>
    <col min="7150" max="7151" width="2.5703125" customWidth="1"/>
    <col min="7152" max="7152" width="7.140625" customWidth="1"/>
    <col min="7153" max="7153" width="4.5703125" customWidth="1"/>
    <col min="7154" max="7154" width="6" customWidth="1"/>
    <col min="7155" max="7157" width="1.5703125" customWidth="1"/>
    <col min="7158" max="7162" width="4.42578125" customWidth="1"/>
    <col min="7163" max="7164" width="1.5703125" customWidth="1"/>
    <col min="7165" max="7165" width="1.85546875" customWidth="1"/>
    <col min="7166" max="7169" width="4.42578125" customWidth="1"/>
    <col min="7170" max="7170" width="3.85546875" customWidth="1"/>
    <col min="7171" max="7172" width="2.140625" customWidth="1"/>
    <col min="7173" max="7173" width="2.42578125" customWidth="1"/>
    <col min="7174" max="7174" width="4.85546875" customWidth="1"/>
    <col min="7175" max="7175" width="2.5703125" customWidth="1"/>
    <col min="7176" max="7177" width="4.5703125" customWidth="1"/>
    <col min="7178" max="7178" width="4.5703125" bestFit="1" customWidth="1"/>
    <col min="7179" max="7181" width="1.5703125" customWidth="1"/>
    <col min="7182" max="7182" width="5.42578125" customWidth="1"/>
    <col min="7183" max="7184" width="5.5703125" customWidth="1"/>
    <col min="7185" max="7185" width="4.42578125" customWidth="1"/>
    <col min="7186" max="7186" width="2.5703125" customWidth="1"/>
    <col min="7187" max="7187" width="6.42578125" customWidth="1"/>
    <col min="7188" max="7188" width="11" customWidth="1"/>
    <col min="7406" max="7407" width="2.5703125" customWidth="1"/>
    <col min="7408" max="7408" width="7.140625" customWidth="1"/>
    <col min="7409" max="7409" width="4.5703125" customWidth="1"/>
    <col min="7410" max="7410" width="6" customWidth="1"/>
    <col min="7411" max="7413" width="1.5703125" customWidth="1"/>
    <col min="7414" max="7418" width="4.42578125" customWidth="1"/>
    <col min="7419" max="7420" width="1.5703125" customWidth="1"/>
    <col min="7421" max="7421" width="1.85546875" customWidth="1"/>
    <col min="7422" max="7425" width="4.42578125" customWidth="1"/>
    <col min="7426" max="7426" width="3.85546875" customWidth="1"/>
    <col min="7427" max="7428" width="2.140625" customWidth="1"/>
    <col min="7429" max="7429" width="2.42578125" customWidth="1"/>
    <col min="7430" max="7430" width="4.85546875" customWidth="1"/>
    <col min="7431" max="7431" width="2.5703125" customWidth="1"/>
    <col min="7432" max="7433" width="4.5703125" customWidth="1"/>
    <col min="7434" max="7434" width="4.5703125" bestFit="1" customWidth="1"/>
    <col min="7435" max="7437" width="1.5703125" customWidth="1"/>
    <col min="7438" max="7438" width="5.42578125" customWidth="1"/>
    <col min="7439" max="7440" width="5.5703125" customWidth="1"/>
    <col min="7441" max="7441" width="4.42578125" customWidth="1"/>
    <col min="7442" max="7442" width="2.5703125" customWidth="1"/>
    <col min="7443" max="7443" width="6.42578125" customWidth="1"/>
    <col min="7444" max="7444" width="11" customWidth="1"/>
    <col min="7662" max="7663" width="2.5703125" customWidth="1"/>
    <col min="7664" max="7664" width="7.140625" customWidth="1"/>
    <col min="7665" max="7665" width="4.5703125" customWidth="1"/>
    <col min="7666" max="7666" width="6" customWidth="1"/>
    <col min="7667" max="7669" width="1.5703125" customWidth="1"/>
    <col min="7670" max="7674" width="4.42578125" customWidth="1"/>
    <col min="7675" max="7676" width="1.5703125" customWidth="1"/>
    <col min="7677" max="7677" width="1.85546875" customWidth="1"/>
    <col min="7678" max="7681" width="4.42578125" customWidth="1"/>
    <col min="7682" max="7682" width="3.85546875" customWidth="1"/>
    <col min="7683" max="7684" width="2.140625" customWidth="1"/>
    <col min="7685" max="7685" width="2.42578125" customWidth="1"/>
    <col min="7686" max="7686" width="4.85546875" customWidth="1"/>
    <col min="7687" max="7687" width="2.5703125" customWidth="1"/>
    <col min="7688" max="7689" width="4.5703125" customWidth="1"/>
    <col min="7690" max="7690" width="4.5703125" bestFit="1" customWidth="1"/>
    <col min="7691" max="7693" width="1.5703125" customWidth="1"/>
    <col min="7694" max="7694" width="5.42578125" customWidth="1"/>
    <col min="7695" max="7696" width="5.5703125" customWidth="1"/>
    <col min="7697" max="7697" width="4.42578125" customWidth="1"/>
    <col min="7698" max="7698" width="2.5703125" customWidth="1"/>
    <col min="7699" max="7699" width="6.42578125" customWidth="1"/>
    <col min="7700" max="7700" width="11" customWidth="1"/>
    <col min="7918" max="7919" width="2.5703125" customWidth="1"/>
    <col min="7920" max="7920" width="7.140625" customWidth="1"/>
    <col min="7921" max="7921" width="4.5703125" customWidth="1"/>
    <col min="7922" max="7922" width="6" customWidth="1"/>
    <col min="7923" max="7925" width="1.5703125" customWidth="1"/>
    <col min="7926" max="7930" width="4.42578125" customWidth="1"/>
    <col min="7931" max="7932" width="1.5703125" customWidth="1"/>
    <col min="7933" max="7933" width="1.85546875" customWidth="1"/>
    <col min="7934" max="7937" width="4.42578125" customWidth="1"/>
    <col min="7938" max="7938" width="3.85546875" customWidth="1"/>
    <col min="7939" max="7940" width="2.140625" customWidth="1"/>
    <col min="7941" max="7941" width="2.42578125" customWidth="1"/>
    <col min="7942" max="7942" width="4.85546875" customWidth="1"/>
    <col min="7943" max="7943" width="2.5703125" customWidth="1"/>
    <col min="7944" max="7945" width="4.5703125" customWidth="1"/>
    <col min="7946" max="7946" width="4.5703125" bestFit="1" customWidth="1"/>
    <col min="7947" max="7949" width="1.5703125" customWidth="1"/>
    <col min="7950" max="7950" width="5.42578125" customWidth="1"/>
    <col min="7951" max="7952" width="5.5703125" customWidth="1"/>
    <col min="7953" max="7953" width="4.42578125" customWidth="1"/>
    <col min="7954" max="7954" width="2.5703125" customWidth="1"/>
    <col min="7955" max="7955" width="6.42578125" customWidth="1"/>
    <col min="7956" max="7956" width="11" customWidth="1"/>
    <col min="8174" max="8175" width="2.5703125" customWidth="1"/>
    <col min="8176" max="8176" width="7.140625" customWidth="1"/>
    <col min="8177" max="8177" width="4.5703125" customWidth="1"/>
    <col min="8178" max="8178" width="6" customWidth="1"/>
    <col min="8179" max="8181" width="1.5703125" customWidth="1"/>
    <col min="8182" max="8186" width="4.42578125" customWidth="1"/>
    <col min="8187" max="8188" width="1.5703125" customWidth="1"/>
    <col min="8189" max="8189" width="1.85546875" customWidth="1"/>
    <col min="8190" max="8193" width="4.42578125" customWidth="1"/>
    <col min="8194" max="8194" width="3.85546875" customWidth="1"/>
    <col min="8195" max="8196" width="2.140625" customWidth="1"/>
    <col min="8197" max="8197" width="2.42578125" customWidth="1"/>
    <col min="8198" max="8198" width="4.85546875" customWidth="1"/>
    <col min="8199" max="8199" width="2.5703125" customWidth="1"/>
    <col min="8200" max="8201" width="4.5703125" customWidth="1"/>
    <col min="8202" max="8202" width="4.5703125" bestFit="1" customWidth="1"/>
    <col min="8203" max="8205" width="1.5703125" customWidth="1"/>
    <col min="8206" max="8206" width="5.42578125" customWidth="1"/>
    <col min="8207" max="8208" width="5.5703125" customWidth="1"/>
    <col min="8209" max="8209" width="4.42578125" customWidth="1"/>
    <col min="8210" max="8210" width="2.5703125" customWidth="1"/>
    <col min="8211" max="8211" width="6.42578125" customWidth="1"/>
    <col min="8212" max="8212" width="11" customWidth="1"/>
    <col min="8430" max="8431" width="2.5703125" customWidth="1"/>
    <col min="8432" max="8432" width="7.140625" customWidth="1"/>
    <col min="8433" max="8433" width="4.5703125" customWidth="1"/>
    <col min="8434" max="8434" width="6" customWidth="1"/>
    <col min="8435" max="8437" width="1.5703125" customWidth="1"/>
    <col min="8438" max="8442" width="4.42578125" customWidth="1"/>
    <col min="8443" max="8444" width="1.5703125" customWidth="1"/>
    <col min="8445" max="8445" width="1.85546875" customWidth="1"/>
    <col min="8446" max="8449" width="4.42578125" customWidth="1"/>
    <col min="8450" max="8450" width="3.85546875" customWidth="1"/>
    <col min="8451" max="8452" width="2.140625" customWidth="1"/>
    <col min="8453" max="8453" width="2.42578125" customWidth="1"/>
    <col min="8454" max="8454" width="4.85546875" customWidth="1"/>
    <col min="8455" max="8455" width="2.5703125" customWidth="1"/>
    <col min="8456" max="8457" width="4.5703125" customWidth="1"/>
    <col min="8458" max="8458" width="4.5703125" bestFit="1" customWidth="1"/>
    <col min="8459" max="8461" width="1.5703125" customWidth="1"/>
    <col min="8462" max="8462" width="5.42578125" customWidth="1"/>
    <col min="8463" max="8464" width="5.5703125" customWidth="1"/>
    <col min="8465" max="8465" width="4.42578125" customWidth="1"/>
    <col min="8466" max="8466" width="2.5703125" customWidth="1"/>
    <col min="8467" max="8467" width="6.42578125" customWidth="1"/>
    <col min="8468" max="8468" width="11" customWidth="1"/>
    <col min="8686" max="8687" width="2.5703125" customWidth="1"/>
    <col min="8688" max="8688" width="7.140625" customWidth="1"/>
    <col min="8689" max="8689" width="4.5703125" customWidth="1"/>
    <col min="8690" max="8690" width="6" customWidth="1"/>
    <col min="8691" max="8693" width="1.5703125" customWidth="1"/>
    <col min="8694" max="8698" width="4.42578125" customWidth="1"/>
    <col min="8699" max="8700" width="1.5703125" customWidth="1"/>
    <col min="8701" max="8701" width="1.85546875" customWidth="1"/>
    <col min="8702" max="8705" width="4.42578125" customWidth="1"/>
    <col min="8706" max="8706" width="3.85546875" customWidth="1"/>
    <col min="8707" max="8708" width="2.140625" customWidth="1"/>
    <col min="8709" max="8709" width="2.42578125" customWidth="1"/>
    <col min="8710" max="8710" width="4.85546875" customWidth="1"/>
    <col min="8711" max="8711" width="2.5703125" customWidth="1"/>
    <col min="8712" max="8713" width="4.5703125" customWidth="1"/>
    <col min="8714" max="8714" width="4.5703125" bestFit="1" customWidth="1"/>
    <col min="8715" max="8717" width="1.5703125" customWidth="1"/>
    <col min="8718" max="8718" width="5.42578125" customWidth="1"/>
    <col min="8719" max="8720" width="5.5703125" customWidth="1"/>
    <col min="8721" max="8721" width="4.42578125" customWidth="1"/>
    <col min="8722" max="8722" width="2.5703125" customWidth="1"/>
    <col min="8723" max="8723" width="6.42578125" customWidth="1"/>
    <col min="8724" max="8724" width="11" customWidth="1"/>
    <col min="8942" max="8943" width="2.5703125" customWidth="1"/>
    <col min="8944" max="8944" width="7.140625" customWidth="1"/>
    <col min="8945" max="8945" width="4.5703125" customWidth="1"/>
    <col min="8946" max="8946" width="6" customWidth="1"/>
    <col min="8947" max="8949" width="1.5703125" customWidth="1"/>
    <col min="8950" max="8954" width="4.42578125" customWidth="1"/>
    <col min="8955" max="8956" width="1.5703125" customWidth="1"/>
    <col min="8957" max="8957" width="1.85546875" customWidth="1"/>
    <col min="8958" max="8961" width="4.42578125" customWidth="1"/>
    <col min="8962" max="8962" width="3.85546875" customWidth="1"/>
    <col min="8963" max="8964" width="2.140625" customWidth="1"/>
    <col min="8965" max="8965" width="2.42578125" customWidth="1"/>
    <col min="8966" max="8966" width="4.85546875" customWidth="1"/>
    <col min="8967" max="8967" width="2.5703125" customWidth="1"/>
    <col min="8968" max="8969" width="4.5703125" customWidth="1"/>
    <col min="8970" max="8970" width="4.5703125" bestFit="1" customWidth="1"/>
    <col min="8971" max="8973" width="1.5703125" customWidth="1"/>
    <col min="8974" max="8974" width="5.42578125" customWidth="1"/>
    <col min="8975" max="8976" width="5.5703125" customWidth="1"/>
    <col min="8977" max="8977" width="4.42578125" customWidth="1"/>
    <col min="8978" max="8978" width="2.5703125" customWidth="1"/>
    <col min="8979" max="8979" width="6.42578125" customWidth="1"/>
    <col min="8980" max="8980" width="11" customWidth="1"/>
    <col min="9198" max="9199" width="2.5703125" customWidth="1"/>
    <col min="9200" max="9200" width="7.140625" customWidth="1"/>
    <col min="9201" max="9201" width="4.5703125" customWidth="1"/>
    <col min="9202" max="9202" width="6" customWidth="1"/>
    <col min="9203" max="9205" width="1.5703125" customWidth="1"/>
    <col min="9206" max="9210" width="4.42578125" customWidth="1"/>
    <col min="9211" max="9212" width="1.5703125" customWidth="1"/>
    <col min="9213" max="9213" width="1.85546875" customWidth="1"/>
    <col min="9214" max="9217" width="4.42578125" customWidth="1"/>
    <col min="9218" max="9218" width="3.85546875" customWidth="1"/>
    <col min="9219" max="9220" width="2.140625" customWidth="1"/>
    <col min="9221" max="9221" width="2.42578125" customWidth="1"/>
    <col min="9222" max="9222" width="4.85546875" customWidth="1"/>
    <col min="9223" max="9223" width="2.5703125" customWidth="1"/>
    <col min="9224" max="9225" width="4.5703125" customWidth="1"/>
    <col min="9226" max="9226" width="4.5703125" bestFit="1" customWidth="1"/>
    <col min="9227" max="9229" width="1.5703125" customWidth="1"/>
    <col min="9230" max="9230" width="5.42578125" customWidth="1"/>
    <col min="9231" max="9232" width="5.5703125" customWidth="1"/>
    <col min="9233" max="9233" width="4.42578125" customWidth="1"/>
    <col min="9234" max="9234" width="2.5703125" customWidth="1"/>
    <col min="9235" max="9235" width="6.42578125" customWidth="1"/>
    <col min="9236" max="9236" width="11" customWidth="1"/>
    <col min="9454" max="9455" width="2.5703125" customWidth="1"/>
    <col min="9456" max="9456" width="7.140625" customWidth="1"/>
    <col min="9457" max="9457" width="4.5703125" customWidth="1"/>
    <col min="9458" max="9458" width="6" customWidth="1"/>
    <col min="9459" max="9461" width="1.5703125" customWidth="1"/>
    <col min="9462" max="9466" width="4.42578125" customWidth="1"/>
    <col min="9467" max="9468" width="1.5703125" customWidth="1"/>
    <col min="9469" max="9469" width="1.85546875" customWidth="1"/>
    <col min="9470" max="9473" width="4.42578125" customWidth="1"/>
    <col min="9474" max="9474" width="3.85546875" customWidth="1"/>
    <col min="9475" max="9476" width="2.140625" customWidth="1"/>
    <col min="9477" max="9477" width="2.42578125" customWidth="1"/>
    <col min="9478" max="9478" width="4.85546875" customWidth="1"/>
    <col min="9479" max="9479" width="2.5703125" customWidth="1"/>
    <col min="9480" max="9481" width="4.5703125" customWidth="1"/>
    <col min="9482" max="9482" width="4.5703125" bestFit="1" customWidth="1"/>
    <col min="9483" max="9485" width="1.5703125" customWidth="1"/>
    <col min="9486" max="9486" width="5.42578125" customWidth="1"/>
    <col min="9487" max="9488" width="5.5703125" customWidth="1"/>
    <col min="9489" max="9489" width="4.42578125" customWidth="1"/>
    <col min="9490" max="9490" width="2.5703125" customWidth="1"/>
    <col min="9491" max="9491" width="6.42578125" customWidth="1"/>
    <col min="9492" max="9492" width="11" customWidth="1"/>
    <col min="9710" max="9711" width="2.5703125" customWidth="1"/>
    <col min="9712" max="9712" width="7.140625" customWidth="1"/>
    <col min="9713" max="9713" width="4.5703125" customWidth="1"/>
    <col min="9714" max="9714" width="6" customWidth="1"/>
    <col min="9715" max="9717" width="1.5703125" customWidth="1"/>
    <col min="9718" max="9722" width="4.42578125" customWidth="1"/>
    <col min="9723" max="9724" width="1.5703125" customWidth="1"/>
    <col min="9725" max="9725" width="1.85546875" customWidth="1"/>
    <col min="9726" max="9729" width="4.42578125" customWidth="1"/>
    <col min="9730" max="9730" width="3.85546875" customWidth="1"/>
    <col min="9731" max="9732" width="2.140625" customWidth="1"/>
    <col min="9733" max="9733" width="2.42578125" customWidth="1"/>
    <col min="9734" max="9734" width="4.85546875" customWidth="1"/>
    <col min="9735" max="9735" width="2.5703125" customWidth="1"/>
    <col min="9736" max="9737" width="4.5703125" customWidth="1"/>
    <col min="9738" max="9738" width="4.5703125" bestFit="1" customWidth="1"/>
    <col min="9739" max="9741" width="1.5703125" customWidth="1"/>
    <col min="9742" max="9742" width="5.42578125" customWidth="1"/>
    <col min="9743" max="9744" width="5.5703125" customWidth="1"/>
    <col min="9745" max="9745" width="4.42578125" customWidth="1"/>
    <col min="9746" max="9746" width="2.5703125" customWidth="1"/>
    <col min="9747" max="9747" width="6.42578125" customWidth="1"/>
    <col min="9748" max="9748" width="11" customWidth="1"/>
    <col min="9966" max="9967" width="2.5703125" customWidth="1"/>
    <col min="9968" max="9968" width="7.140625" customWidth="1"/>
    <col min="9969" max="9969" width="4.5703125" customWidth="1"/>
    <col min="9970" max="9970" width="6" customWidth="1"/>
    <col min="9971" max="9973" width="1.5703125" customWidth="1"/>
    <col min="9974" max="9978" width="4.42578125" customWidth="1"/>
    <col min="9979" max="9980" width="1.5703125" customWidth="1"/>
    <col min="9981" max="9981" width="1.85546875" customWidth="1"/>
    <col min="9982" max="9985" width="4.42578125" customWidth="1"/>
    <col min="9986" max="9986" width="3.85546875" customWidth="1"/>
    <col min="9987" max="9988" width="2.140625" customWidth="1"/>
    <col min="9989" max="9989" width="2.42578125" customWidth="1"/>
    <col min="9990" max="9990" width="4.85546875" customWidth="1"/>
    <col min="9991" max="9991" width="2.5703125" customWidth="1"/>
    <col min="9992" max="9993" width="4.5703125" customWidth="1"/>
    <col min="9994" max="9994" width="4.5703125" bestFit="1" customWidth="1"/>
    <col min="9995" max="9997" width="1.5703125" customWidth="1"/>
    <col min="9998" max="9998" width="5.42578125" customWidth="1"/>
    <col min="9999" max="10000" width="5.5703125" customWidth="1"/>
    <col min="10001" max="10001" width="4.42578125" customWidth="1"/>
    <col min="10002" max="10002" width="2.5703125" customWidth="1"/>
    <col min="10003" max="10003" width="6.42578125" customWidth="1"/>
    <col min="10004" max="10004" width="11" customWidth="1"/>
    <col min="10222" max="10223" width="2.5703125" customWidth="1"/>
    <col min="10224" max="10224" width="7.140625" customWidth="1"/>
    <col min="10225" max="10225" width="4.5703125" customWidth="1"/>
    <col min="10226" max="10226" width="6" customWidth="1"/>
    <col min="10227" max="10229" width="1.5703125" customWidth="1"/>
    <col min="10230" max="10234" width="4.42578125" customWidth="1"/>
    <col min="10235" max="10236" width="1.5703125" customWidth="1"/>
    <col min="10237" max="10237" width="1.85546875" customWidth="1"/>
    <col min="10238" max="10241" width="4.42578125" customWidth="1"/>
    <col min="10242" max="10242" width="3.85546875" customWidth="1"/>
    <col min="10243" max="10244" width="2.140625" customWidth="1"/>
    <col min="10245" max="10245" width="2.42578125" customWidth="1"/>
    <col min="10246" max="10246" width="4.85546875" customWidth="1"/>
    <col min="10247" max="10247" width="2.5703125" customWidth="1"/>
    <col min="10248" max="10249" width="4.5703125" customWidth="1"/>
    <col min="10250" max="10250" width="4.5703125" bestFit="1" customWidth="1"/>
    <col min="10251" max="10253" width="1.5703125" customWidth="1"/>
    <col min="10254" max="10254" width="5.42578125" customWidth="1"/>
    <col min="10255" max="10256" width="5.5703125" customWidth="1"/>
    <col min="10257" max="10257" width="4.42578125" customWidth="1"/>
    <col min="10258" max="10258" width="2.5703125" customWidth="1"/>
    <col min="10259" max="10259" width="6.42578125" customWidth="1"/>
    <col min="10260" max="10260" width="11" customWidth="1"/>
    <col min="10478" max="10479" width="2.5703125" customWidth="1"/>
    <col min="10480" max="10480" width="7.140625" customWidth="1"/>
    <col min="10481" max="10481" width="4.5703125" customWidth="1"/>
    <col min="10482" max="10482" width="6" customWidth="1"/>
    <col min="10483" max="10485" width="1.5703125" customWidth="1"/>
    <col min="10486" max="10490" width="4.42578125" customWidth="1"/>
    <col min="10491" max="10492" width="1.5703125" customWidth="1"/>
    <col min="10493" max="10493" width="1.85546875" customWidth="1"/>
    <col min="10494" max="10497" width="4.42578125" customWidth="1"/>
    <col min="10498" max="10498" width="3.85546875" customWidth="1"/>
    <col min="10499" max="10500" width="2.140625" customWidth="1"/>
    <col min="10501" max="10501" width="2.42578125" customWidth="1"/>
    <col min="10502" max="10502" width="4.85546875" customWidth="1"/>
    <col min="10503" max="10503" width="2.5703125" customWidth="1"/>
    <col min="10504" max="10505" width="4.5703125" customWidth="1"/>
    <col min="10506" max="10506" width="4.5703125" bestFit="1" customWidth="1"/>
    <col min="10507" max="10509" width="1.5703125" customWidth="1"/>
    <col min="10510" max="10510" width="5.42578125" customWidth="1"/>
    <col min="10511" max="10512" width="5.5703125" customWidth="1"/>
    <col min="10513" max="10513" width="4.42578125" customWidth="1"/>
    <col min="10514" max="10514" width="2.5703125" customWidth="1"/>
    <col min="10515" max="10515" width="6.42578125" customWidth="1"/>
    <col min="10516" max="10516" width="11" customWidth="1"/>
    <col min="10734" max="10735" width="2.5703125" customWidth="1"/>
    <col min="10736" max="10736" width="7.140625" customWidth="1"/>
    <col min="10737" max="10737" width="4.5703125" customWidth="1"/>
    <col min="10738" max="10738" width="6" customWidth="1"/>
    <col min="10739" max="10741" width="1.5703125" customWidth="1"/>
    <col min="10742" max="10746" width="4.42578125" customWidth="1"/>
    <col min="10747" max="10748" width="1.5703125" customWidth="1"/>
    <col min="10749" max="10749" width="1.85546875" customWidth="1"/>
    <col min="10750" max="10753" width="4.42578125" customWidth="1"/>
    <col min="10754" max="10754" width="3.85546875" customWidth="1"/>
    <col min="10755" max="10756" width="2.140625" customWidth="1"/>
    <col min="10757" max="10757" width="2.42578125" customWidth="1"/>
    <col min="10758" max="10758" width="4.85546875" customWidth="1"/>
    <col min="10759" max="10759" width="2.5703125" customWidth="1"/>
    <col min="10760" max="10761" width="4.5703125" customWidth="1"/>
    <col min="10762" max="10762" width="4.5703125" bestFit="1" customWidth="1"/>
    <col min="10763" max="10765" width="1.5703125" customWidth="1"/>
    <col min="10766" max="10766" width="5.42578125" customWidth="1"/>
    <col min="10767" max="10768" width="5.5703125" customWidth="1"/>
    <col min="10769" max="10769" width="4.42578125" customWidth="1"/>
    <col min="10770" max="10770" width="2.5703125" customWidth="1"/>
    <col min="10771" max="10771" width="6.42578125" customWidth="1"/>
    <col min="10772" max="10772" width="11" customWidth="1"/>
    <col min="10990" max="10991" width="2.5703125" customWidth="1"/>
    <col min="10992" max="10992" width="7.140625" customWidth="1"/>
    <col min="10993" max="10993" width="4.5703125" customWidth="1"/>
    <col min="10994" max="10994" width="6" customWidth="1"/>
    <col min="10995" max="10997" width="1.5703125" customWidth="1"/>
    <col min="10998" max="11002" width="4.42578125" customWidth="1"/>
    <col min="11003" max="11004" width="1.5703125" customWidth="1"/>
    <col min="11005" max="11005" width="1.85546875" customWidth="1"/>
    <col min="11006" max="11009" width="4.42578125" customWidth="1"/>
    <col min="11010" max="11010" width="3.85546875" customWidth="1"/>
    <col min="11011" max="11012" width="2.140625" customWidth="1"/>
    <col min="11013" max="11013" width="2.42578125" customWidth="1"/>
    <col min="11014" max="11014" width="4.85546875" customWidth="1"/>
    <col min="11015" max="11015" width="2.5703125" customWidth="1"/>
    <col min="11016" max="11017" width="4.5703125" customWidth="1"/>
    <col min="11018" max="11018" width="4.5703125" bestFit="1" customWidth="1"/>
    <col min="11019" max="11021" width="1.5703125" customWidth="1"/>
    <col min="11022" max="11022" width="5.42578125" customWidth="1"/>
    <col min="11023" max="11024" width="5.5703125" customWidth="1"/>
    <col min="11025" max="11025" width="4.42578125" customWidth="1"/>
    <col min="11026" max="11026" width="2.5703125" customWidth="1"/>
    <col min="11027" max="11027" width="6.42578125" customWidth="1"/>
    <col min="11028" max="11028" width="11" customWidth="1"/>
    <col min="11246" max="11247" width="2.5703125" customWidth="1"/>
    <col min="11248" max="11248" width="7.140625" customWidth="1"/>
    <col min="11249" max="11249" width="4.5703125" customWidth="1"/>
    <col min="11250" max="11250" width="6" customWidth="1"/>
    <col min="11251" max="11253" width="1.5703125" customWidth="1"/>
    <col min="11254" max="11258" width="4.42578125" customWidth="1"/>
    <col min="11259" max="11260" width="1.5703125" customWidth="1"/>
    <col min="11261" max="11261" width="1.85546875" customWidth="1"/>
    <col min="11262" max="11265" width="4.42578125" customWidth="1"/>
    <col min="11266" max="11266" width="3.85546875" customWidth="1"/>
    <col min="11267" max="11268" width="2.140625" customWidth="1"/>
    <col min="11269" max="11269" width="2.42578125" customWidth="1"/>
    <col min="11270" max="11270" width="4.85546875" customWidth="1"/>
    <col min="11271" max="11271" width="2.5703125" customWidth="1"/>
    <col min="11272" max="11273" width="4.5703125" customWidth="1"/>
    <col min="11274" max="11274" width="4.5703125" bestFit="1" customWidth="1"/>
    <col min="11275" max="11277" width="1.5703125" customWidth="1"/>
    <col min="11278" max="11278" width="5.42578125" customWidth="1"/>
    <col min="11279" max="11280" width="5.5703125" customWidth="1"/>
    <col min="11281" max="11281" width="4.42578125" customWidth="1"/>
    <col min="11282" max="11282" width="2.5703125" customWidth="1"/>
    <col min="11283" max="11283" width="6.42578125" customWidth="1"/>
    <col min="11284" max="11284" width="11" customWidth="1"/>
    <col min="11502" max="11503" width="2.5703125" customWidth="1"/>
    <col min="11504" max="11504" width="7.140625" customWidth="1"/>
    <col min="11505" max="11505" width="4.5703125" customWidth="1"/>
    <col min="11506" max="11506" width="6" customWidth="1"/>
    <col min="11507" max="11509" width="1.5703125" customWidth="1"/>
    <col min="11510" max="11514" width="4.42578125" customWidth="1"/>
    <col min="11515" max="11516" width="1.5703125" customWidth="1"/>
    <col min="11517" max="11517" width="1.85546875" customWidth="1"/>
    <col min="11518" max="11521" width="4.42578125" customWidth="1"/>
    <col min="11522" max="11522" width="3.85546875" customWidth="1"/>
    <col min="11523" max="11524" width="2.140625" customWidth="1"/>
    <col min="11525" max="11525" width="2.42578125" customWidth="1"/>
    <col min="11526" max="11526" width="4.85546875" customWidth="1"/>
    <col min="11527" max="11527" width="2.5703125" customWidth="1"/>
    <col min="11528" max="11529" width="4.5703125" customWidth="1"/>
    <col min="11530" max="11530" width="4.5703125" bestFit="1" customWidth="1"/>
    <col min="11531" max="11533" width="1.5703125" customWidth="1"/>
    <col min="11534" max="11534" width="5.42578125" customWidth="1"/>
    <col min="11535" max="11536" width="5.5703125" customWidth="1"/>
    <col min="11537" max="11537" width="4.42578125" customWidth="1"/>
    <col min="11538" max="11538" width="2.5703125" customWidth="1"/>
    <col min="11539" max="11539" width="6.42578125" customWidth="1"/>
    <col min="11540" max="11540" width="11" customWidth="1"/>
    <col min="11758" max="11759" width="2.5703125" customWidth="1"/>
    <col min="11760" max="11760" width="7.140625" customWidth="1"/>
    <col min="11761" max="11761" width="4.5703125" customWidth="1"/>
    <col min="11762" max="11762" width="6" customWidth="1"/>
    <col min="11763" max="11765" width="1.5703125" customWidth="1"/>
    <col min="11766" max="11770" width="4.42578125" customWidth="1"/>
    <col min="11771" max="11772" width="1.5703125" customWidth="1"/>
    <col min="11773" max="11773" width="1.85546875" customWidth="1"/>
    <col min="11774" max="11777" width="4.42578125" customWidth="1"/>
    <col min="11778" max="11778" width="3.85546875" customWidth="1"/>
    <col min="11779" max="11780" width="2.140625" customWidth="1"/>
    <col min="11781" max="11781" width="2.42578125" customWidth="1"/>
    <col min="11782" max="11782" width="4.85546875" customWidth="1"/>
    <col min="11783" max="11783" width="2.5703125" customWidth="1"/>
    <col min="11784" max="11785" width="4.5703125" customWidth="1"/>
    <col min="11786" max="11786" width="4.5703125" bestFit="1" customWidth="1"/>
    <col min="11787" max="11789" width="1.5703125" customWidth="1"/>
    <col min="11790" max="11790" width="5.42578125" customWidth="1"/>
    <col min="11791" max="11792" width="5.5703125" customWidth="1"/>
    <col min="11793" max="11793" width="4.42578125" customWidth="1"/>
    <col min="11794" max="11794" width="2.5703125" customWidth="1"/>
    <col min="11795" max="11795" width="6.42578125" customWidth="1"/>
    <col min="11796" max="11796" width="11" customWidth="1"/>
    <col min="12014" max="12015" width="2.5703125" customWidth="1"/>
    <col min="12016" max="12016" width="7.140625" customWidth="1"/>
    <col min="12017" max="12017" width="4.5703125" customWidth="1"/>
    <col min="12018" max="12018" width="6" customWidth="1"/>
    <col min="12019" max="12021" width="1.5703125" customWidth="1"/>
    <col min="12022" max="12026" width="4.42578125" customWidth="1"/>
    <col min="12027" max="12028" width="1.5703125" customWidth="1"/>
    <col min="12029" max="12029" width="1.85546875" customWidth="1"/>
    <col min="12030" max="12033" width="4.42578125" customWidth="1"/>
    <col min="12034" max="12034" width="3.85546875" customWidth="1"/>
    <col min="12035" max="12036" width="2.140625" customWidth="1"/>
    <col min="12037" max="12037" width="2.42578125" customWidth="1"/>
    <col min="12038" max="12038" width="4.85546875" customWidth="1"/>
    <col min="12039" max="12039" width="2.5703125" customWidth="1"/>
    <col min="12040" max="12041" width="4.5703125" customWidth="1"/>
    <col min="12042" max="12042" width="4.5703125" bestFit="1" customWidth="1"/>
    <col min="12043" max="12045" width="1.5703125" customWidth="1"/>
    <col min="12046" max="12046" width="5.42578125" customWidth="1"/>
    <col min="12047" max="12048" width="5.5703125" customWidth="1"/>
    <col min="12049" max="12049" width="4.42578125" customWidth="1"/>
    <col min="12050" max="12050" width="2.5703125" customWidth="1"/>
    <col min="12051" max="12051" width="6.42578125" customWidth="1"/>
    <col min="12052" max="12052" width="11" customWidth="1"/>
    <col min="12270" max="12271" width="2.5703125" customWidth="1"/>
    <col min="12272" max="12272" width="7.140625" customWidth="1"/>
    <col min="12273" max="12273" width="4.5703125" customWidth="1"/>
    <col min="12274" max="12274" width="6" customWidth="1"/>
    <col min="12275" max="12277" width="1.5703125" customWidth="1"/>
    <col min="12278" max="12282" width="4.42578125" customWidth="1"/>
    <col min="12283" max="12284" width="1.5703125" customWidth="1"/>
    <col min="12285" max="12285" width="1.85546875" customWidth="1"/>
    <col min="12286" max="12289" width="4.42578125" customWidth="1"/>
    <col min="12290" max="12290" width="3.85546875" customWidth="1"/>
    <col min="12291" max="12292" width="2.140625" customWidth="1"/>
    <col min="12293" max="12293" width="2.42578125" customWidth="1"/>
    <col min="12294" max="12294" width="4.85546875" customWidth="1"/>
    <col min="12295" max="12295" width="2.5703125" customWidth="1"/>
    <col min="12296" max="12297" width="4.5703125" customWidth="1"/>
    <col min="12298" max="12298" width="4.5703125" bestFit="1" customWidth="1"/>
    <col min="12299" max="12301" width="1.5703125" customWidth="1"/>
    <col min="12302" max="12302" width="5.42578125" customWidth="1"/>
    <col min="12303" max="12304" width="5.5703125" customWidth="1"/>
    <col min="12305" max="12305" width="4.42578125" customWidth="1"/>
    <col min="12306" max="12306" width="2.5703125" customWidth="1"/>
    <col min="12307" max="12307" width="6.42578125" customWidth="1"/>
    <col min="12308" max="12308" width="11" customWidth="1"/>
    <col min="12526" max="12527" width="2.5703125" customWidth="1"/>
    <col min="12528" max="12528" width="7.140625" customWidth="1"/>
    <col min="12529" max="12529" width="4.5703125" customWidth="1"/>
    <col min="12530" max="12530" width="6" customWidth="1"/>
    <col min="12531" max="12533" width="1.5703125" customWidth="1"/>
    <col min="12534" max="12538" width="4.42578125" customWidth="1"/>
    <col min="12539" max="12540" width="1.5703125" customWidth="1"/>
    <col min="12541" max="12541" width="1.85546875" customWidth="1"/>
    <col min="12542" max="12545" width="4.42578125" customWidth="1"/>
    <col min="12546" max="12546" width="3.85546875" customWidth="1"/>
    <col min="12547" max="12548" width="2.140625" customWidth="1"/>
    <col min="12549" max="12549" width="2.42578125" customWidth="1"/>
    <col min="12550" max="12550" width="4.85546875" customWidth="1"/>
    <col min="12551" max="12551" width="2.5703125" customWidth="1"/>
    <col min="12552" max="12553" width="4.5703125" customWidth="1"/>
    <col min="12554" max="12554" width="4.5703125" bestFit="1" customWidth="1"/>
    <col min="12555" max="12557" width="1.5703125" customWidth="1"/>
    <col min="12558" max="12558" width="5.42578125" customWidth="1"/>
    <col min="12559" max="12560" width="5.5703125" customWidth="1"/>
    <col min="12561" max="12561" width="4.42578125" customWidth="1"/>
    <col min="12562" max="12562" width="2.5703125" customWidth="1"/>
    <col min="12563" max="12563" width="6.42578125" customWidth="1"/>
    <col min="12564" max="12564" width="11" customWidth="1"/>
    <col min="12782" max="12783" width="2.5703125" customWidth="1"/>
    <col min="12784" max="12784" width="7.140625" customWidth="1"/>
    <col min="12785" max="12785" width="4.5703125" customWidth="1"/>
    <col min="12786" max="12786" width="6" customWidth="1"/>
    <col min="12787" max="12789" width="1.5703125" customWidth="1"/>
    <col min="12790" max="12794" width="4.42578125" customWidth="1"/>
    <col min="12795" max="12796" width="1.5703125" customWidth="1"/>
    <col min="12797" max="12797" width="1.85546875" customWidth="1"/>
    <col min="12798" max="12801" width="4.42578125" customWidth="1"/>
    <col min="12802" max="12802" width="3.85546875" customWidth="1"/>
    <col min="12803" max="12804" width="2.140625" customWidth="1"/>
    <col min="12805" max="12805" width="2.42578125" customWidth="1"/>
    <col min="12806" max="12806" width="4.85546875" customWidth="1"/>
    <col min="12807" max="12807" width="2.5703125" customWidth="1"/>
    <col min="12808" max="12809" width="4.5703125" customWidth="1"/>
    <col min="12810" max="12810" width="4.5703125" bestFit="1" customWidth="1"/>
    <col min="12811" max="12813" width="1.5703125" customWidth="1"/>
    <col min="12814" max="12814" width="5.42578125" customWidth="1"/>
    <col min="12815" max="12816" width="5.5703125" customWidth="1"/>
    <col min="12817" max="12817" width="4.42578125" customWidth="1"/>
    <col min="12818" max="12818" width="2.5703125" customWidth="1"/>
    <col min="12819" max="12819" width="6.42578125" customWidth="1"/>
    <col min="12820" max="12820" width="11" customWidth="1"/>
    <col min="13038" max="13039" width="2.5703125" customWidth="1"/>
    <col min="13040" max="13040" width="7.140625" customWidth="1"/>
    <col min="13041" max="13041" width="4.5703125" customWidth="1"/>
    <col min="13042" max="13042" width="6" customWidth="1"/>
    <col min="13043" max="13045" width="1.5703125" customWidth="1"/>
    <col min="13046" max="13050" width="4.42578125" customWidth="1"/>
    <col min="13051" max="13052" width="1.5703125" customWidth="1"/>
    <col min="13053" max="13053" width="1.85546875" customWidth="1"/>
    <col min="13054" max="13057" width="4.42578125" customWidth="1"/>
    <col min="13058" max="13058" width="3.85546875" customWidth="1"/>
    <col min="13059" max="13060" width="2.140625" customWidth="1"/>
    <col min="13061" max="13061" width="2.42578125" customWidth="1"/>
    <col min="13062" max="13062" width="4.85546875" customWidth="1"/>
    <col min="13063" max="13063" width="2.5703125" customWidth="1"/>
    <col min="13064" max="13065" width="4.5703125" customWidth="1"/>
    <col min="13066" max="13066" width="4.5703125" bestFit="1" customWidth="1"/>
    <col min="13067" max="13069" width="1.5703125" customWidth="1"/>
    <col min="13070" max="13070" width="5.42578125" customWidth="1"/>
    <col min="13071" max="13072" width="5.5703125" customWidth="1"/>
    <col min="13073" max="13073" width="4.42578125" customWidth="1"/>
    <col min="13074" max="13074" width="2.5703125" customWidth="1"/>
    <col min="13075" max="13075" width="6.42578125" customWidth="1"/>
    <col min="13076" max="13076" width="11" customWidth="1"/>
    <col min="13294" max="13295" width="2.5703125" customWidth="1"/>
    <col min="13296" max="13296" width="7.140625" customWidth="1"/>
    <col min="13297" max="13297" width="4.5703125" customWidth="1"/>
    <col min="13298" max="13298" width="6" customWidth="1"/>
    <col min="13299" max="13301" width="1.5703125" customWidth="1"/>
    <col min="13302" max="13306" width="4.42578125" customWidth="1"/>
    <col min="13307" max="13308" width="1.5703125" customWidth="1"/>
    <col min="13309" max="13309" width="1.85546875" customWidth="1"/>
    <col min="13310" max="13313" width="4.42578125" customWidth="1"/>
    <col min="13314" max="13314" width="3.85546875" customWidth="1"/>
    <col min="13315" max="13316" width="2.140625" customWidth="1"/>
    <col min="13317" max="13317" width="2.42578125" customWidth="1"/>
    <col min="13318" max="13318" width="4.85546875" customWidth="1"/>
    <col min="13319" max="13319" width="2.5703125" customWidth="1"/>
    <col min="13320" max="13321" width="4.5703125" customWidth="1"/>
    <col min="13322" max="13322" width="4.5703125" bestFit="1" customWidth="1"/>
    <col min="13323" max="13325" width="1.5703125" customWidth="1"/>
    <col min="13326" max="13326" width="5.42578125" customWidth="1"/>
    <col min="13327" max="13328" width="5.5703125" customWidth="1"/>
    <col min="13329" max="13329" width="4.42578125" customWidth="1"/>
    <col min="13330" max="13330" width="2.5703125" customWidth="1"/>
    <col min="13331" max="13331" width="6.42578125" customWidth="1"/>
    <col min="13332" max="13332" width="11" customWidth="1"/>
    <col min="13550" max="13551" width="2.5703125" customWidth="1"/>
    <col min="13552" max="13552" width="7.140625" customWidth="1"/>
    <col min="13553" max="13553" width="4.5703125" customWidth="1"/>
    <col min="13554" max="13554" width="6" customWidth="1"/>
    <col min="13555" max="13557" width="1.5703125" customWidth="1"/>
    <col min="13558" max="13562" width="4.42578125" customWidth="1"/>
    <col min="13563" max="13564" width="1.5703125" customWidth="1"/>
    <col min="13565" max="13565" width="1.85546875" customWidth="1"/>
    <col min="13566" max="13569" width="4.42578125" customWidth="1"/>
    <col min="13570" max="13570" width="3.85546875" customWidth="1"/>
    <col min="13571" max="13572" width="2.140625" customWidth="1"/>
    <col min="13573" max="13573" width="2.42578125" customWidth="1"/>
    <col min="13574" max="13574" width="4.85546875" customWidth="1"/>
    <col min="13575" max="13575" width="2.5703125" customWidth="1"/>
    <col min="13576" max="13577" width="4.5703125" customWidth="1"/>
    <col min="13578" max="13578" width="4.5703125" bestFit="1" customWidth="1"/>
    <col min="13579" max="13581" width="1.5703125" customWidth="1"/>
    <col min="13582" max="13582" width="5.42578125" customWidth="1"/>
    <col min="13583" max="13584" width="5.5703125" customWidth="1"/>
    <col min="13585" max="13585" width="4.42578125" customWidth="1"/>
    <col min="13586" max="13586" width="2.5703125" customWidth="1"/>
    <col min="13587" max="13587" width="6.42578125" customWidth="1"/>
    <col min="13588" max="13588" width="11" customWidth="1"/>
    <col min="13806" max="13807" width="2.5703125" customWidth="1"/>
    <col min="13808" max="13808" width="7.140625" customWidth="1"/>
    <col min="13809" max="13809" width="4.5703125" customWidth="1"/>
    <col min="13810" max="13810" width="6" customWidth="1"/>
    <col min="13811" max="13813" width="1.5703125" customWidth="1"/>
    <col min="13814" max="13818" width="4.42578125" customWidth="1"/>
    <col min="13819" max="13820" width="1.5703125" customWidth="1"/>
    <col min="13821" max="13821" width="1.85546875" customWidth="1"/>
    <col min="13822" max="13825" width="4.42578125" customWidth="1"/>
    <col min="13826" max="13826" width="3.85546875" customWidth="1"/>
    <col min="13827" max="13828" width="2.140625" customWidth="1"/>
    <col min="13829" max="13829" width="2.42578125" customWidth="1"/>
    <col min="13830" max="13830" width="4.85546875" customWidth="1"/>
    <col min="13831" max="13831" width="2.5703125" customWidth="1"/>
    <col min="13832" max="13833" width="4.5703125" customWidth="1"/>
    <col min="13834" max="13834" width="4.5703125" bestFit="1" customWidth="1"/>
    <col min="13835" max="13837" width="1.5703125" customWidth="1"/>
    <col min="13838" max="13838" width="5.42578125" customWidth="1"/>
    <col min="13839" max="13840" width="5.5703125" customWidth="1"/>
    <col min="13841" max="13841" width="4.42578125" customWidth="1"/>
    <col min="13842" max="13842" width="2.5703125" customWidth="1"/>
    <col min="13843" max="13843" width="6.42578125" customWidth="1"/>
    <col min="13844" max="13844" width="11" customWidth="1"/>
    <col min="14062" max="14063" width="2.5703125" customWidth="1"/>
    <col min="14064" max="14064" width="7.140625" customWidth="1"/>
    <col min="14065" max="14065" width="4.5703125" customWidth="1"/>
    <col min="14066" max="14066" width="6" customWidth="1"/>
    <col min="14067" max="14069" width="1.5703125" customWidth="1"/>
    <col min="14070" max="14074" width="4.42578125" customWidth="1"/>
    <col min="14075" max="14076" width="1.5703125" customWidth="1"/>
    <col min="14077" max="14077" width="1.85546875" customWidth="1"/>
    <col min="14078" max="14081" width="4.42578125" customWidth="1"/>
    <col min="14082" max="14082" width="3.85546875" customWidth="1"/>
    <col min="14083" max="14084" width="2.140625" customWidth="1"/>
    <col min="14085" max="14085" width="2.42578125" customWidth="1"/>
    <col min="14086" max="14086" width="4.85546875" customWidth="1"/>
    <col min="14087" max="14087" width="2.5703125" customWidth="1"/>
    <col min="14088" max="14089" width="4.5703125" customWidth="1"/>
    <col min="14090" max="14090" width="4.5703125" bestFit="1" customWidth="1"/>
    <col min="14091" max="14093" width="1.5703125" customWidth="1"/>
    <col min="14094" max="14094" width="5.42578125" customWidth="1"/>
    <col min="14095" max="14096" width="5.5703125" customWidth="1"/>
    <col min="14097" max="14097" width="4.42578125" customWidth="1"/>
    <col min="14098" max="14098" width="2.5703125" customWidth="1"/>
    <col min="14099" max="14099" width="6.42578125" customWidth="1"/>
    <col min="14100" max="14100" width="11" customWidth="1"/>
    <col min="14318" max="14319" width="2.5703125" customWidth="1"/>
    <col min="14320" max="14320" width="7.140625" customWidth="1"/>
    <col min="14321" max="14321" width="4.5703125" customWidth="1"/>
    <col min="14322" max="14322" width="6" customWidth="1"/>
    <col min="14323" max="14325" width="1.5703125" customWidth="1"/>
    <col min="14326" max="14330" width="4.42578125" customWidth="1"/>
    <col min="14331" max="14332" width="1.5703125" customWidth="1"/>
    <col min="14333" max="14333" width="1.85546875" customWidth="1"/>
    <col min="14334" max="14337" width="4.42578125" customWidth="1"/>
    <col min="14338" max="14338" width="3.85546875" customWidth="1"/>
    <col min="14339" max="14340" width="2.140625" customWidth="1"/>
    <col min="14341" max="14341" width="2.42578125" customWidth="1"/>
    <col min="14342" max="14342" width="4.85546875" customWidth="1"/>
    <col min="14343" max="14343" width="2.5703125" customWidth="1"/>
    <col min="14344" max="14345" width="4.5703125" customWidth="1"/>
    <col min="14346" max="14346" width="4.5703125" bestFit="1" customWidth="1"/>
    <col min="14347" max="14349" width="1.5703125" customWidth="1"/>
    <col min="14350" max="14350" width="5.42578125" customWidth="1"/>
    <col min="14351" max="14352" width="5.5703125" customWidth="1"/>
    <col min="14353" max="14353" width="4.42578125" customWidth="1"/>
    <col min="14354" max="14354" width="2.5703125" customWidth="1"/>
    <col min="14355" max="14355" width="6.42578125" customWidth="1"/>
    <col min="14356" max="14356" width="11" customWidth="1"/>
    <col min="14574" max="14575" width="2.5703125" customWidth="1"/>
    <col min="14576" max="14576" width="7.140625" customWidth="1"/>
    <col min="14577" max="14577" width="4.5703125" customWidth="1"/>
    <col min="14578" max="14578" width="6" customWidth="1"/>
    <col min="14579" max="14581" width="1.5703125" customWidth="1"/>
    <col min="14582" max="14586" width="4.42578125" customWidth="1"/>
    <col min="14587" max="14588" width="1.5703125" customWidth="1"/>
    <col min="14589" max="14589" width="1.85546875" customWidth="1"/>
    <col min="14590" max="14593" width="4.42578125" customWidth="1"/>
    <col min="14594" max="14594" width="3.85546875" customWidth="1"/>
    <col min="14595" max="14596" width="2.140625" customWidth="1"/>
    <col min="14597" max="14597" width="2.42578125" customWidth="1"/>
    <col min="14598" max="14598" width="4.85546875" customWidth="1"/>
    <col min="14599" max="14599" width="2.5703125" customWidth="1"/>
    <col min="14600" max="14601" width="4.5703125" customWidth="1"/>
    <col min="14602" max="14602" width="4.5703125" bestFit="1" customWidth="1"/>
    <col min="14603" max="14605" width="1.5703125" customWidth="1"/>
    <col min="14606" max="14606" width="5.42578125" customWidth="1"/>
    <col min="14607" max="14608" width="5.5703125" customWidth="1"/>
    <col min="14609" max="14609" width="4.42578125" customWidth="1"/>
    <col min="14610" max="14610" width="2.5703125" customWidth="1"/>
    <col min="14611" max="14611" width="6.42578125" customWidth="1"/>
    <col min="14612" max="14612" width="11" customWidth="1"/>
    <col min="14830" max="14831" width="2.5703125" customWidth="1"/>
    <col min="14832" max="14832" width="7.140625" customWidth="1"/>
    <col min="14833" max="14833" width="4.5703125" customWidth="1"/>
    <col min="14834" max="14834" width="6" customWidth="1"/>
    <col min="14835" max="14837" width="1.5703125" customWidth="1"/>
    <col min="14838" max="14842" width="4.42578125" customWidth="1"/>
    <col min="14843" max="14844" width="1.5703125" customWidth="1"/>
    <col min="14845" max="14845" width="1.85546875" customWidth="1"/>
    <col min="14846" max="14849" width="4.42578125" customWidth="1"/>
    <col min="14850" max="14850" width="3.85546875" customWidth="1"/>
    <col min="14851" max="14852" width="2.140625" customWidth="1"/>
    <col min="14853" max="14853" width="2.42578125" customWidth="1"/>
    <col min="14854" max="14854" width="4.85546875" customWidth="1"/>
    <col min="14855" max="14855" width="2.5703125" customWidth="1"/>
    <col min="14856" max="14857" width="4.5703125" customWidth="1"/>
    <col min="14858" max="14858" width="4.5703125" bestFit="1" customWidth="1"/>
    <col min="14859" max="14861" width="1.5703125" customWidth="1"/>
    <col min="14862" max="14862" width="5.42578125" customWidth="1"/>
    <col min="14863" max="14864" width="5.5703125" customWidth="1"/>
    <col min="14865" max="14865" width="4.42578125" customWidth="1"/>
    <col min="14866" max="14866" width="2.5703125" customWidth="1"/>
    <col min="14867" max="14867" width="6.42578125" customWidth="1"/>
    <col min="14868" max="14868" width="11" customWidth="1"/>
    <col min="15086" max="15087" width="2.5703125" customWidth="1"/>
    <col min="15088" max="15088" width="7.140625" customWidth="1"/>
    <col min="15089" max="15089" width="4.5703125" customWidth="1"/>
    <col min="15090" max="15090" width="6" customWidth="1"/>
    <col min="15091" max="15093" width="1.5703125" customWidth="1"/>
    <col min="15094" max="15098" width="4.42578125" customWidth="1"/>
    <col min="15099" max="15100" width="1.5703125" customWidth="1"/>
    <col min="15101" max="15101" width="1.85546875" customWidth="1"/>
    <col min="15102" max="15105" width="4.42578125" customWidth="1"/>
    <col min="15106" max="15106" width="3.85546875" customWidth="1"/>
    <col min="15107" max="15108" width="2.140625" customWidth="1"/>
    <col min="15109" max="15109" width="2.42578125" customWidth="1"/>
    <col min="15110" max="15110" width="4.85546875" customWidth="1"/>
    <col min="15111" max="15111" width="2.5703125" customWidth="1"/>
    <col min="15112" max="15113" width="4.5703125" customWidth="1"/>
    <col min="15114" max="15114" width="4.5703125" bestFit="1" customWidth="1"/>
    <col min="15115" max="15117" width="1.5703125" customWidth="1"/>
    <col min="15118" max="15118" width="5.42578125" customWidth="1"/>
    <col min="15119" max="15120" width="5.5703125" customWidth="1"/>
    <col min="15121" max="15121" width="4.42578125" customWidth="1"/>
    <col min="15122" max="15122" width="2.5703125" customWidth="1"/>
    <col min="15123" max="15123" width="6.42578125" customWidth="1"/>
    <col min="15124" max="15124" width="11" customWidth="1"/>
    <col min="15342" max="15343" width="2.5703125" customWidth="1"/>
    <col min="15344" max="15344" width="7.140625" customWidth="1"/>
    <col min="15345" max="15345" width="4.5703125" customWidth="1"/>
    <col min="15346" max="15346" width="6" customWidth="1"/>
    <col min="15347" max="15349" width="1.5703125" customWidth="1"/>
    <col min="15350" max="15354" width="4.42578125" customWidth="1"/>
    <col min="15355" max="15356" width="1.5703125" customWidth="1"/>
    <col min="15357" max="15357" width="1.85546875" customWidth="1"/>
    <col min="15358" max="15361" width="4.42578125" customWidth="1"/>
    <col min="15362" max="15362" width="3.85546875" customWidth="1"/>
    <col min="15363" max="15364" width="2.140625" customWidth="1"/>
    <col min="15365" max="15365" width="2.42578125" customWidth="1"/>
    <col min="15366" max="15366" width="4.85546875" customWidth="1"/>
    <col min="15367" max="15367" width="2.5703125" customWidth="1"/>
    <col min="15368" max="15369" width="4.5703125" customWidth="1"/>
    <col min="15370" max="15370" width="4.5703125" bestFit="1" customWidth="1"/>
    <col min="15371" max="15373" width="1.5703125" customWidth="1"/>
    <col min="15374" max="15374" width="5.42578125" customWidth="1"/>
    <col min="15375" max="15376" width="5.5703125" customWidth="1"/>
    <col min="15377" max="15377" width="4.42578125" customWidth="1"/>
    <col min="15378" max="15378" width="2.5703125" customWidth="1"/>
    <col min="15379" max="15379" width="6.42578125" customWidth="1"/>
    <col min="15380" max="15380" width="11" customWidth="1"/>
    <col min="15598" max="15599" width="2.5703125" customWidth="1"/>
    <col min="15600" max="15600" width="7.140625" customWidth="1"/>
    <col min="15601" max="15601" width="4.5703125" customWidth="1"/>
    <col min="15602" max="15602" width="6" customWidth="1"/>
    <col min="15603" max="15605" width="1.5703125" customWidth="1"/>
    <col min="15606" max="15610" width="4.42578125" customWidth="1"/>
    <col min="15611" max="15612" width="1.5703125" customWidth="1"/>
    <col min="15613" max="15613" width="1.85546875" customWidth="1"/>
    <col min="15614" max="15617" width="4.42578125" customWidth="1"/>
    <col min="15618" max="15618" width="3.85546875" customWidth="1"/>
    <col min="15619" max="15620" width="2.140625" customWidth="1"/>
    <col min="15621" max="15621" width="2.42578125" customWidth="1"/>
    <col min="15622" max="15622" width="4.85546875" customWidth="1"/>
    <col min="15623" max="15623" width="2.5703125" customWidth="1"/>
    <col min="15624" max="15625" width="4.5703125" customWidth="1"/>
    <col min="15626" max="15626" width="4.5703125" bestFit="1" customWidth="1"/>
    <col min="15627" max="15629" width="1.5703125" customWidth="1"/>
    <col min="15630" max="15630" width="5.42578125" customWidth="1"/>
    <col min="15631" max="15632" width="5.5703125" customWidth="1"/>
    <col min="15633" max="15633" width="4.42578125" customWidth="1"/>
    <col min="15634" max="15634" width="2.5703125" customWidth="1"/>
    <col min="15635" max="15635" width="6.42578125" customWidth="1"/>
    <col min="15636" max="15636" width="11" customWidth="1"/>
    <col min="15854" max="15855" width="2.5703125" customWidth="1"/>
    <col min="15856" max="15856" width="7.140625" customWidth="1"/>
    <col min="15857" max="15857" width="4.5703125" customWidth="1"/>
    <col min="15858" max="15858" width="6" customWidth="1"/>
    <col min="15859" max="15861" width="1.5703125" customWidth="1"/>
    <col min="15862" max="15866" width="4.42578125" customWidth="1"/>
    <col min="15867" max="15868" width="1.5703125" customWidth="1"/>
    <col min="15869" max="15869" width="1.85546875" customWidth="1"/>
    <col min="15870" max="15873" width="4.42578125" customWidth="1"/>
    <col min="15874" max="15874" width="3.85546875" customWidth="1"/>
    <col min="15875" max="15876" width="2.140625" customWidth="1"/>
    <col min="15877" max="15877" width="2.42578125" customWidth="1"/>
    <col min="15878" max="15878" width="4.85546875" customWidth="1"/>
    <col min="15879" max="15879" width="2.5703125" customWidth="1"/>
    <col min="15880" max="15881" width="4.5703125" customWidth="1"/>
    <col min="15882" max="15882" width="4.5703125" bestFit="1" customWidth="1"/>
    <col min="15883" max="15885" width="1.5703125" customWidth="1"/>
    <col min="15886" max="15886" width="5.42578125" customWidth="1"/>
    <col min="15887" max="15888" width="5.5703125" customWidth="1"/>
    <col min="15889" max="15889" width="4.42578125" customWidth="1"/>
    <col min="15890" max="15890" width="2.5703125" customWidth="1"/>
    <col min="15891" max="15891" width="6.42578125" customWidth="1"/>
    <col min="15892" max="15892" width="11" customWidth="1"/>
    <col min="16110" max="16111" width="2.5703125" customWidth="1"/>
    <col min="16112" max="16112" width="7.140625" customWidth="1"/>
    <col min="16113" max="16113" width="4.5703125" customWidth="1"/>
    <col min="16114" max="16114" width="6" customWidth="1"/>
    <col min="16115" max="16117" width="1.5703125" customWidth="1"/>
    <col min="16118" max="16122" width="4.42578125" customWidth="1"/>
    <col min="16123" max="16124" width="1.5703125" customWidth="1"/>
    <col min="16125" max="16125" width="1.85546875" customWidth="1"/>
    <col min="16126" max="16129" width="4.42578125" customWidth="1"/>
    <col min="16130" max="16130" width="3.85546875" customWidth="1"/>
    <col min="16131" max="16132" width="2.140625" customWidth="1"/>
    <col min="16133" max="16133" width="2.42578125" customWidth="1"/>
    <col min="16134" max="16134" width="4.85546875" customWidth="1"/>
    <col min="16135" max="16135" width="2.5703125" customWidth="1"/>
    <col min="16136" max="16137" width="4.5703125" customWidth="1"/>
    <col min="16138" max="16138" width="4.5703125" bestFit="1" customWidth="1"/>
    <col min="16139" max="16141" width="1.5703125" customWidth="1"/>
    <col min="16142" max="16142" width="5.42578125" customWidth="1"/>
    <col min="16143" max="16144" width="5.5703125" customWidth="1"/>
    <col min="16145" max="16145" width="4.42578125" customWidth="1"/>
    <col min="16146" max="16146" width="2.5703125" customWidth="1"/>
    <col min="16147" max="16147" width="6.42578125" customWidth="1"/>
    <col min="16148" max="16148" width="11" customWidth="1"/>
  </cols>
  <sheetData>
    <row r="1" spans="1:30" ht="52.5" customHeight="1" thickTop="1" x14ac:dyDescent="0.3">
      <c r="A1" s="286" t="str">
        <f>[1]Measur!A1</f>
        <v>Strengthening Participatory Organization (SPO)</v>
      </c>
      <c r="B1" s="287"/>
      <c r="C1" s="287"/>
      <c r="D1" s="287"/>
      <c r="E1" s="287"/>
      <c r="F1" s="287"/>
      <c r="G1" s="287"/>
      <c r="H1" s="287"/>
      <c r="I1" s="287"/>
      <c r="J1" s="287"/>
      <c r="K1" s="287"/>
      <c r="L1" s="287"/>
      <c r="M1" s="287"/>
      <c r="N1" s="287"/>
      <c r="O1" s="287"/>
      <c r="P1" s="287"/>
      <c r="Q1" s="287"/>
      <c r="R1" s="287"/>
      <c r="S1" s="287"/>
      <c r="T1" s="287"/>
      <c r="U1" s="287"/>
      <c r="V1" s="287"/>
      <c r="W1" s="287"/>
      <c r="X1" s="287"/>
      <c r="Y1" s="288"/>
    </row>
    <row r="2" spans="1:30" ht="18.75" x14ac:dyDescent="0.3">
      <c r="A2" s="289" t="str">
        <f>[1]Measur!A2</f>
        <v>Emergency Response office-District Sohbat Pur -Balochistan, Pakistan</v>
      </c>
      <c r="B2" s="290"/>
      <c r="C2" s="290"/>
      <c r="D2" s="290"/>
      <c r="E2" s="290"/>
      <c r="F2" s="290"/>
      <c r="G2" s="290"/>
      <c r="H2" s="290"/>
      <c r="I2" s="290"/>
      <c r="J2" s="290"/>
      <c r="K2" s="290"/>
      <c r="L2" s="290"/>
      <c r="M2" s="290"/>
      <c r="N2" s="290"/>
      <c r="O2" s="290"/>
      <c r="P2" s="290"/>
      <c r="Q2" s="290"/>
      <c r="R2" s="290"/>
      <c r="S2" s="290"/>
      <c r="T2" s="290"/>
      <c r="U2" s="290"/>
      <c r="V2" s="290"/>
      <c r="W2" s="290"/>
      <c r="X2" s="290"/>
      <c r="Y2" s="291"/>
    </row>
    <row r="3" spans="1:30" ht="38.450000000000003" customHeight="1" x14ac:dyDescent="0.25">
      <c r="A3" s="292" t="str">
        <f>[1]Measur!A3</f>
        <v>Installation of drinking water supply schemes under Milenda Gates Foundation Funded Project at Zahoor Khan Khoso UC Gandar District Sohbat Pur (Doubble Tank with Pit 5' ɸ x 5' deep)</v>
      </c>
      <c r="B3" s="293"/>
      <c r="C3" s="293"/>
      <c r="D3" s="293"/>
      <c r="E3" s="293"/>
      <c r="F3" s="293"/>
      <c r="G3" s="293"/>
      <c r="H3" s="293"/>
      <c r="I3" s="293"/>
      <c r="J3" s="293"/>
      <c r="K3" s="293"/>
      <c r="L3" s="293"/>
      <c r="M3" s="293"/>
      <c r="N3" s="293"/>
      <c r="O3" s="293"/>
      <c r="P3" s="293"/>
      <c r="Q3" s="293"/>
      <c r="R3" s="293"/>
      <c r="S3" s="293"/>
      <c r="T3" s="293"/>
      <c r="U3" s="293"/>
      <c r="V3" s="293"/>
      <c r="W3" s="293"/>
      <c r="X3" s="293"/>
      <c r="Y3" s="294"/>
    </row>
    <row r="4" spans="1:30" ht="18.75" x14ac:dyDescent="0.3">
      <c r="A4" s="76"/>
      <c r="B4" s="77"/>
      <c r="C4" s="77"/>
      <c r="D4" s="77"/>
      <c r="E4" s="77"/>
      <c r="F4" s="77"/>
      <c r="G4" s="77"/>
      <c r="H4" s="77"/>
      <c r="I4" s="77"/>
      <c r="J4" s="77"/>
      <c r="K4" s="77"/>
      <c r="L4" s="77"/>
      <c r="M4" s="77"/>
      <c r="N4" s="77"/>
      <c r="O4" s="77"/>
      <c r="P4" s="77"/>
      <c r="Q4" s="77"/>
      <c r="R4" s="77"/>
      <c r="S4" s="77"/>
      <c r="T4" s="77"/>
      <c r="U4" s="77"/>
      <c r="V4" s="77"/>
      <c r="W4" s="77"/>
      <c r="X4" s="77"/>
      <c r="Y4" s="78"/>
    </row>
    <row r="5" spans="1:30" ht="18.75" x14ac:dyDescent="0.3">
      <c r="A5" s="76"/>
      <c r="B5" s="77"/>
      <c r="C5" s="77"/>
      <c r="D5" s="77"/>
      <c r="E5" s="77"/>
      <c r="F5" s="77"/>
      <c r="G5" s="77"/>
      <c r="H5" s="77"/>
      <c r="I5" s="77"/>
      <c r="J5" s="77"/>
      <c r="K5" s="77"/>
      <c r="L5" s="77"/>
      <c r="M5" s="77"/>
      <c r="N5" s="77"/>
      <c r="O5" s="77"/>
      <c r="P5" s="77"/>
      <c r="Q5" s="77"/>
      <c r="R5" s="77"/>
      <c r="S5" s="77"/>
      <c r="T5" s="77"/>
      <c r="U5" s="77"/>
      <c r="V5" s="77"/>
      <c r="W5" s="77"/>
      <c r="X5" s="77"/>
      <c r="Y5" s="78"/>
    </row>
    <row r="6" spans="1:30" ht="18.75" x14ac:dyDescent="0.3">
      <c r="A6" s="76"/>
      <c r="B6" s="77"/>
      <c r="C6" s="77"/>
      <c r="D6" s="77"/>
      <c r="E6" s="77"/>
      <c r="F6" s="77"/>
      <c r="G6" s="77"/>
      <c r="H6" s="77"/>
      <c r="I6" s="77"/>
      <c r="J6" s="77"/>
      <c r="K6" s="77"/>
      <c r="L6" s="77"/>
      <c r="M6" s="77"/>
      <c r="N6" s="77"/>
      <c r="O6" s="77"/>
      <c r="P6" s="77"/>
      <c r="Q6" s="77"/>
      <c r="R6" s="77"/>
      <c r="S6" s="77"/>
      <c r="T6" s="77"/>
      <c r="U6" s="77"/>
      <c r="V6" s="77"/>
      <c r="W6" s="77"/>
      <c r="X6" s="79"/>
      <c r="Y6" s="80"/>
    </row>
    <row r="7" spans="1:30" ht="18.75" x14ac:dyDescent="0.3">
      <c r="A7" s="76"/>
      <c r="B7" s="77"/>
      <c r="C7" s="77"/>
      <c r="D7" s="77"/>
      <c r="E7" s="77"/>
      <c r="F7" s="77"/>
      <c r="G7" s="77"/>
      <c r="H7" s="77"/>
      <c r="I7" s="77"/>
      <c r="J7" s="77"/>
      <c r="K7" s="77"/>
      <c r="L7" s="77"/>
      <c r="M7" s="77"/>
      <c r="N7" s="77"/>
      <c r="O7" s="77"/>
      <c r="P7" s="77"/>
      <c r="Q7" s="77"/>
      <c r="R7" s="77"/>
      <c r="S7" s="77"/>
      <c r="T7" s="77"/>
      <c r="U7" s="77"/>
      <c r="V7" s="77"/>
      <c r="W7" s="77"/>
      <c r="X7" s="79"/>
      <c r="Y7" s="80"/>
    </row>
    <row r="8" spans="1:30" ht="18.75" x14ac:dyDescent="0.3">
      <c r="A8" s="81"/>
      <c r="B8" s="82"/>
      <c r="C8" s="82"/>
      <c r="D8" s="82"/>
      <c r="E8" s="82"/>
      <c r="F8" s="82"/>
      <c r="G8" s="82"/>
      <c r="H8" s="82"/>
      <c r="I8" s="82"/>
      <c r="J8" s="82"/>
      <c r="K8" s="82"/>
      <c r="L8" s="82"/>
      <c r="M8" s="82"/>
      <c r="N8" s="82"/>
      <c r="O8" s="82"/>
      <c r="P8" s="82"/>
      <c r="Q8" s="82"/>
      <c r="R8" s="82"/>
      <c r="S8" s="83"/>
      <c r="T8" s="79"/>
      <c r="U8" s="79"/>
      <c r="V8" s="79"/>
      <c r="W8" s="79"/>
      <c r="X8" s="79"/>
      <c r="Y8" s="80"/>
    </row>
    <row r="9" spans="1:30" ht="18.75" x14ac:dyDescent="0.3">
      <c r="A9" s="81"/>
      <c r="B9" s="79"/>
      <c r="C9" s="79"/>
      <c r="D9" s="79"/>
      <c r="E9" s="79"/>
      <c r="F9" s="290" t="s">
        <v>105</v>
      </c>
      <c r="G9" s="290"/>
      <c r="H9" s="290"/>
      <c r="I9" s="290"/>
      <c r="J9" s="290"/>
      <c r="K9" s="290"/>
      <c r="L9" s="290"/>
      <c r="M9" s="290"/>
      <c r="N9" s="290"/>
      <c r="O9" s="290"/>
      <c r="P9" s="290"/>
      <c r="Q9" s="79"/>
      <c r="R9" s="79"/>
      <c r="S9" s="79"/>
      <c r="T9" s="79"/>
      <c r="U9" s="79"/>
      <c r="V9" s="79"/>
      <c r="W9" s="79"/>
      <c r="X9" s="77"/>
      <c r="Y9" s="84"/>
      <c r="Z9" s="82"/>
      <c r="AA9" s="82"/>
      <c r="AB9" s="82"/>
      <c r="AC9" s="82"/>
      <c r="AD9" s="82"/>
    </row>
    <row r="10" spans="1:30" x14ac:dyDescent="0.25">
      <c r="A10" s="81"/>
      <c r="B10" s="79"/>
      <c r="C10" s="79"/>
      <c r="D10" s="79"/>
      <c r="E10" s="79"/>
      <c r="F10" s="79"/>
      <c r="G10" s="79"/>
      <c r="H10" s="79"/>
      <c r="I10" s="79"/>
      <c r="J10" s="79"/>
      <c r="K10" s="79"/>
      <c r="L10" s="79"/>
      <c r="M10" s="79"/>
      <c r="N10" s="79"/>
      <c r="O10" s="79"/>
      <c r="P10" s="79"/>
      <c r="Q10" s="79"/>
      <c r="R10" s="79"/>
      <c r="S10" s="79"/>
      <c r="T10" s="79"/>
      <c r="U10" s="79"/>
      <c r="V10" s="79"/>
      <c r="W10" s="79"/>
      <c r="X10" s="79"/>
      <c r="Y10" s="80"/>
    </row>
    <row r="11" spans="1:30" x14ac:dyDescent="0.25">
      <c r="A11" s="81"/>
      <c r="B11" s="79"/>
      <c r="C11" s="79"/>
      <c r="D11" s="79"/>
      <c r="E11" s="79"/>
      <c r="F11" s="79"/>
      <c r="G11" s="79"/>
      <c r="H11" s="79"/>
      <c r="I11" s="79"/>
      <c r="J11" s="79"/>
      <c r="K11" s="79"/>
      <c r="L11" s="79"/>
      <c r="M11" s="79"/>
      <c r="N11" s="79"/>
      <c r="O11" s="79"/>
      <c r="P11" s="79"/>
      <c r="Q11" s="79"/>
      <c r="R11" s="79"/>
      <c r="S11" s="79"/>
      <c r="T11" s="79"/>
      <c r="U11" s="79"/>
      <c r="V11" s="79"/>
      <c r="W11" s="79"/>
      <c r="X11" s="79"/>
      <c r="Y11" s="80"/>
    </row>
    <row r="12" spans="1:30" x14ac:dyDescent="0.25">
      <c r="A12" s="81"/>
      <c r="B12" s="79"/>
      <c r="C12" s="79"/>
      <c r="D12" s="79"/>
      <c r="E12" s="79"/>
      <c r="F12" s="79"/>
      <c r="G12" s="79"/>
      <c r="H12" s="79"/>
      <c r="I12" s="79"/>
      <c r="J12" s="79"/>
      <c r="K12" s="79"/>
      <c r="L12" s="79"/>
      <c r="M12" s="79"/>
      <c r="N12" s="79"/>
      <c r="O12" s="79"/>
      <c r="P12" s="79"/>
      <c r="Q12" s="79"/>
      <c r="R12" s="79"/>
      <c r="S12" s="79"/>
      <c r="T12" s="79"/>
      <c r="U12" s="79"/>
      <c r="V12" s="79"/>
      <c r="W12" s="79"/>
      <c r="X12" s="79"/>
      <c r="Y12" s="80"/>
    </row>
    <row r="13" spans="1:30" x14ac:dyDescent="0.25">
      <c r="A13" s="81"/>
      <c r="B13" s="79"/>
      <c r="C13" s="79"/>
      <c r="D13" s="79"/>
      <c r="E13" s="79"/>
      <c r="F13" s="79"/>
      <c r="G13" s="79"/>
      <c r="H13" s="79"/>
      <c r="I13" s="79"/>
      <c r="J13" s="79"/>
      <c r="K13" s="79"/>
      <c r="L13" s="79"/>
      <c r="M13" s="79"/>
      <c r="N13" s="79"/>
      <c r="O13" s="79"/>
      <c r="P13" s="79"/>
      <c r="Q13" s="79"/>
      <c r="R13" s="79"/>
      <c r="S13" s="85" t="s">
        <v>106</v>
      </c>
      <c r="T13" s="79"/>
      <c r="U13" s="79"/>
      <c r="V13" s="79"/>
      <c r="W13" s="79"/>
      <c r="X13" s="79"/>
      <c r="Y13" s="80"/>
    </row>
    <row r="14" spans="1:30" x14ac:dyDescent="0.25">
      <c r="A14" s="81"/>
      <c r="B14" s="79"/>
      <c r="C14" s="79"/>
      <c r="D14" s="79"/>
      <c r="E14" s="79"/>
      <c r="F14" s="79"/>
      <c r="G14" s="79"/>
      <c r="H14" s="79"/>
      <c r="I14" s="79"/>
      <c r="J14" s="79"/>
      <c r="K14" s="79"/>
      <c r="L14" s="79"/>
      <c r="M14" s="79"/>
      <c r="N14" s="79"/>
      <c r="O14" s="79"/>
      <c r="P14" s="79"/>
      <c r="Q14" s="79"/>
      <c r="R14" s="79"/>
      <c r="S14" s="86" t="s">
        <v>107</v>
      </c>
      <c r="T14" s="79" t="s">
        <v>108</v>
      </c>
      <c r="U14" s="79"/>
      <c r="V14" s="79"/>
      <c r="W14" s="79"/>
      <c r="X14" s="79"/>
      <c r="Y14" s="80"/>
    </row>
    <row r="15" spans="1:30" x14ac:dyDescent="0.25">
      <c r="A15" s="81"/>
      <c r="B15" s="79"/>
      <c r="C15" s="79"/>
      <c r="D15" s="79"/>
      <c r="E15" s="79"/>
      <c r="F15" s="79"/>
      <c r="G15" s="79"/>
      <c r="H15" s="79"/>
      <c r="I15" s="79"/>
      <c r="J15" s="79"/>
      <c r="K15" s="79"/>
      <c r="L15" s="79"/>
      <c r="M15" s="79"/>
      <c r="N15" s="79"/>
      <c r="O15" s="79"/>
      <c r="P15" s="79"/>
      <c r="Q15" s="79"/>
      <c r="R15" s="79"/>
      <c r="S15" s="86" t="s">
        <v>109</v>
      </c>
      <c r="T15" s="79" t="s">
        <v>110</v>
      </c>
      <c r="U15" s="79"/>
      <c r="V15" s="79"/>
      <c r="W15" s="79"/>
      <c r="X15" s="79"/>
      <c r="Y15" s="80"/>
    </row>
    <row r="16" spans="1:30" x14ac:dyDescent="0.25">
      <c r="A16" s="81"/>
      <c r="B16" s="79"/>
      <c r="C16" s="79"/>
      <c r="D16" s="79"/>
      <c r="E16" s="79"/>
      <c r="F16" s="79"/>
      <c r="G16" s="79"/>
      <c r="H16" s="79"/>
      <c r="I16" s="79"/>
      <c r="J16" s="79"/>
      <c r="K16" s="79"/>
      <c r="L16" s="79"/>
      <c r="M16" s="79"/>
      <c r="N16" s="79"/>
      <c r="O16" s="79"/>
      <c r="P16" s="79"/>
      <c r="Q16" s="79"/>
      <c r="R16" s="79"/>
      <c r="S16" s="86" t="s">
        <v>111</v>
      </c>
      <c r="T16" s="79" t="s">
        <v>110</v>
      </c>
      <c r="U16" s="79"/>
      <c r="V16" s="79"/>
      <c r="W16" s="79"/>
      <c r="X16" s="79"/>
      <c r="Y16" s="80"/>
    </row>
    <row r="17" spans="1:25" x14ac:dyDescent="0.25">
      <c r="A17" s="81"/>
      <c r="B17" s="79"/>
      <c r="C17" s="79"/>
      <c r="D17" s="79"/>
      <c r="E17" s="79"/>
      <c r="F17" s="79"/>
      <c r="G17" s="79"/>
      <c r="H17" s="79"/>
      <c r="I17" s="79"/>
      <c r="J17" s="79"/>
      <c r="K17" s="79"/>
      <c r="L17" s="79"/>
      <c r="M17" s="79"/>
      <c r="N17" s="79"/>
      <c r="O17" s="79"/>
      <c r="P17" s="79"/>
      <c r="Q17" s="79"/>
      <c r="R17" s="79"/>
      <c r="S17" s="86" t="s">
        <v>112</v>
      </c>
      <c r="T17" s="79" t="s">
        <v>110</v>
      </c>
      <c r="U17" s="79"/>
      <c r="V17" s="79"/>
      <c r="W17" s="79"/>
      <c r="X17" s="79"/>
      <c r="Y17" s="80"/>
    </row>
    <row r="18" spans="1:25" x14ac:dyDescent="0.25">
      <c r="A18" s="81"/>
      <c r="B18" s="79"/>
      <c r="C18" s="79"/>
      <c r="D18" s="79"/>
      <c r="E18" s="79"/>
      <c r="F18" s="79"/>
      <c r="G18" s="79"/>
      <c r="H18" s="79"/>
      <c r="I18" s="79"/>
      <c r="J18" s="79"/>
      <c r="K18" s="79"/>
      <c r="L18" s="79"/>
      <c r="M18" s="79"/>
      <c r="N18" s="79"/>
      <c r="O18" s="79"/>
      <c r="P18" s="79"/>
      <c r="Q18" s="79"/>
      <c r="R18" s="79"/>
      <c r="S18" s="79"/>
      <c r="T18" s="79"/>
      <c r="U18" s="79"/>
      <c r="V18" s="79"/>
      <c r="W18" s="79"/>
      <c r="X18" s="79"/>
      <c r="Y18" s="80"/>
    </row>
    <row r="19" spans="1:25" x14ac:dyDescent="0.25">
      <c r="A19" s="81"/>
      <c r="B19" s="79"/>
      <c r="C19" s="79"/>
      <c r="D19" s="79"/>
      <c r="E19" s="79"/>
      <c r="F19" s="79"/>
      <c r="G19" s="79"/>
      <c r="H19" s="79"/>
      <c r="I19" s="79"/>
      <c r="J19" s="79"/>
      <c r="K19" s="79"/>
      <c r="L19" s="79"/>
      <c r="M19" s="79"/>
      <c r="N19" s="79"/>
      <c r="O19" s="79"/>
      <c r="P19" s="79"/>
      <c r="Q19" s="79"/>
      <c r="R19" s="79"/>
      <c r="S19" s="79"/>
      <c r="T19" s="79"/>
      <c r="U19" s="79"/>
      <c r="V19" s="79"/>
      <c r="W19" s="79"/>
      <c r="X19" s="79"/>
      <c r="Y19" s="80"/>
    </row>
    <row r="20" spans="1:25" x14ac:dyDescent="0.25">
      <c r="A20" s="81"/>
      <c r="B20" s="79"/>
      <c r="C20" s="79"/>
      <c r="D20" s="79"/>
      <c r="E20" s="79"/>
      <c r="F20" s="79"/>
      <c r="G20" s="79"/>
      <c r="H20" s="79"/>
      <c r="I20" s="79"/>
      <c r="J20" s="79"/>
      <c r="K20" s="79"/>
      <c r="L20" s="79"/>
      <c r="M20" s="79"/>
      <c r="N20" s="79"/>
      <c r="O20" s="79"/>
      <c r="P20" s="79"/>
      <c r="Q20" s="79"/>
      <c r="R20" s="79"/>
      <c r="S20" s="79"/>
      <c r="T20" s="79"/>
      <c r="U20" s="79"/>
      <c r="V20" s="79"/>
      <c r="W20" s="79"/>
      <c r="X20" s="79"/>
      <c r="Y20" s="80"/>
    </row>
    <row r="21" spans="1:25" x14ac:dyDescent="0.25">
      <c r="A21" s="81"/>
      <c r="B21" s="79"/>
      <c r="C21" s="79"/>
      <c r="D21" s="79"/>
      <c r="E21" s="79"/>
      <c r="F21" s="79"/>
      <c r="G21" s="79"/>
      <c r="H21" s="79"/>
      <c r="I21" s="79"/>
      <c r="J21" s="79"/>
      <c r="K21" s="79"/>
      <c r="L21" s="79"/>
      <c r="M21" s="79"/>
      <c r="N21" s="79"/>
      <c r="O21" s="79"/>
      <c r="P21" s="79"/>
      <c r="Q21" s="79"/>
      <c r="R21" s="79"/>
      <c r="S21" s="79"/>
      <c r="T21" s="79"/>
      <c r="U21" s="79"/>
      <c r="V21" s="79"/>
      <c r="W21" s="79"/>
      <c r="X21" s="79"/>
      <c r="Y21" s="80"/>
    </row>
    <row r="22" spans="1:25" x14ac:dyDescent="0.25">
      <c r="A22" s="81"/>
      <c r="B22" s="79"/>
      <c r="C22" s="79"/>
      <c r="D22" s="79"/>
      <c r="E22" s="79"/>
      <c r="F22" s="79"/>
      <c r="G22" s="79"/>
      <c r="H22" s="79"/>
      <c r="I22" s="79"/>
      <c r="J22" s="79"/>
      <c r="K22" s="79"/>
      <c r="L22" s="79"/>
      <c r="M22" s="79"/>
      <c r="N22" s="79"/>
      <c r="O22" s="79"/>
      <c r="P22" s="79"/>
      <c r="Q22" s="79"/>
      <c r="R22" s="79"/>
      <c r="S22" s="79"/>
      <c r="T22" s="79"/>
      <c r="U22" s="79"/>
      <c r="V22" s="79"/>
      <c r="W22" s="79"/>
      <c r="X22" s="79"/>
      <c r="Y22" s="80"/>
    </row>
    <row r="23" spans="1:25" x14ac:dyDescent="0.25">
      <c r="A23" s="81"/>
      <c r="B23" s="79"/>
      <c r="C23" s="79"/>
      <c r="D23" s="79"/>
      <c r="E23" s="79"/>
      <c r="F23" s="79"/>
      <c r="G23" s="79"/>
      <c r="H23" s="79"/>
      <c r="I23" s="79"/>
      <c r="J23" s="79"/>
      <c r="K23" s="79"/>
      <c r="L23" s="79"/>
      <c r="M23" s="79"/>
      <c r="N23" s="79"/>
      <c r="O23" s="79"/>
      <c r="P23" s="79"/>
      <c r="Q23" s="79"/>
      <c r="R23" s="79"/>
      <c r="S23" s="79"/>
      <c r="T23" s="79"/>
      <c r="U23" s="79"/>
      <c r="V23" s="79"/>
      <c r="W23" s="79"/>
      <c r="X23" s="79"/>
      <c r="Y23" s="80"/>
    </row>
    <row r="24" spans="1:25" x14ac:dyDescent="0.25">
      <c r="A24" s="81"/>
      <c r="B24" s="79"/>
      <c r="C24" s="79"/>
      <c r="D24" s="79"/>
      <c r="E24" s="79"/>
      <c r="F24" s="79"/>
      <c r="G24" s="79"/>
      <c r="H24" s="79"/>
      <c r="I24" s="79"/>
      <c r="J24" s="79"/>
      <c r="K24" s="79"/>
      <c r="L24" s="79"/>
      <c r="M24" s="79"/>
      <c r="N24" s="79"/>
      <c r="O24" s="79"/>
      <c r="P24" s="79"/>
      <c r="Q24" s="79"/>
      <c r="R24" s="79"/>
      <c r="S24" s="79"/>
      <c r="T24" s="79"/>
      <c r="U24" s="79"/>
      <c r="V24" s="79"/>
      <c r="W24" s="79"/>
      <c r="X24" s="79"/>
      <c r="Y24" s="80"/>
    </row>
    <row r="25" spans="1:25" x14ac:dyDescent="0.25">
      <c r="A25" s="81"/>
      <c r="B25" s="79"/>
      <c r="C25" s="79"/>
      <c r="D25" s="79"/>
      <c r="E25" s="79"/>
      <c r="F25" s="79"/>
      <c r="G25" s="79"/>
      <c r="H25" s="79"/>
      <c r="I25" s="79"/>
      <c r="J25" s="79"/>
      <c r="K25" s="79"/>
      <c r="L25" s="79"/>
      <c r="M25" s="79"/>
      <c r="N25" s="79"/>
      <c r="O25" s="79"/>
      <c r="P25" s="79"/>
      <c r="Q25" s="79"/>
      <c r="R25" s="79"/>
      <c r="S25" s="79"/>
      <c r="T25" s="79"/>
      <c r="U25" s="79"/>
      <c r="V25" s="79"/>
      <c r="W25" s="79"/>
      <c r="X25" s="79"/>
      <c r="Y25" s="80"/>
    </row>
    <row r="26" spans="1:25" x14ac:dyDescent="0.25">
      <c r="A26" s="81"/>
      <c r="B26" s="79"/>
      <c r="C26" s="79"/>
      <c r="D26" s="79"/>
      <c r="E26" s="79"/>
      <c r="F26" s="79"/>
      <c r="G26" s="79"/>
      <c r="H26" s="79"/>
      <c r="I26" s="79"/>
      <c r="J26" s="79"/>
      <c r="K26" s="79"/>
      <c r="L26" s="79"/>
      <c r="M26" s="79"/>
      <c r="N26" s="79"/>
      <c r="O26" s="79"/>
      <c r="P26" s="79"/>
      <c r="Q26" s="79"/>
      <c r="R26" s="79"/>
      <c r="S26" s="79"/>
      <c r="T26" s="79"/>
      <c r="U26" s="79"/>
      <c r="V26" s="79"/>
      <c r="W26" s="79"/>
      <c r="X26" s="79"/>
      <c r="Y26" s="80"/>
    </row>
    <row r="27" spans="1:25" ht="18.75" x14ac:dyDescent="0.3">
      <c r="A27" s="81"/>
      <c r="B27" s="79"/>
      <c r="C27" s="82"/>
      <c r="D27" s="82"/>
      <c r="E27" s="82"/>
      <c r="F27" s="295" t="s">
        <v>113</v>
      </c>
      <c r="G27" s="295"/>
      <c r="H27" s="295"/>
      <c r="I27" s="295"/>
      <c r="J27" s="295"/>
      <c r="K27" s="295"/>
      <c r="L27" s="295"/>
      <c r="M27" s="295"/>
      <c r="N27" s="295"/>
      <c r="O27" s="295"/>
      <c r="P27" s="295"/>
      <c r="Q27" s="82"/>
      <c r="R27" s="82"/>
      <c r="S27" s="83"/>
      <c r="T27" s="79"/>
      <c r="U27" s="79"/>
      <c r="V27" s="79"/>
      <c r="W27" s="79"/>
      <c r="X27" s="79"/>
      <c r="Y27" s="80"/>
    </row>
    <row r="28" spans="1:25" ht="18.75" x14ac:dyDescent="0.3">
      <c r="A28" s="87"/>
      <c r="B28" s="88"/>
      <c r="C28" s="83"/>
      <c r="D28" s="83"/>
      <c r="E28" s="83"/>
      <c r="F28" s="83"/>
      <c r="G28" s="83"/>
      <c r="H28" s="83"/>
      <c r="I28" s="83"/>
      <c r="J28" s="83"/>
      <c r="K28" s="83"/>
      <c r="L28" s="83"/>
      <c r="M28" s="83"/>
      <c r="N28" s="79"/>
      <c r="O28" s="83"/>
      <c r="P28" s="83"/>
      <c r="Q28" s="83"/>
      <c r="R28" s="79"/>
      <c r="S28" s="79"/>
      <c r="T28" s="79"/>
      <c r="U28" s="79"/>
      <c r="V28" s="79"/>
      <c r="W28" s="79"/>
      <c r="X28" s="79"/>
      <c r="Y28" s="80"/>
    </row>
    <row r="29" spans="1:25" ht="21.75" customHeight="1" x14ac:dyDescent="0.3">
      <c r="A29" s="87"/>
      <c r="B29" s="83" t="s">
        <v>114</v>
      </c>
      <c r="C29" s="83"/>
      <c r="D29" s="83"/>
      <c r="E29" s="83"/>
      <c r="F29" s="89"/>
      <c r="G29" s="90"/>
      <c r="H29" s="90"/>
      <c r="I29" s="90"/>
      <c r="J29" s="90"/>
      <c r="K29" s="90"/>
      <c r="L29" s="90"/>
      <c r="M29" s="90"/>
      <c r="N29" s="90"/>
      <c r="O29" s="90"/>
      <c r="P29" s="90"/>
      <c r="Q29" s="83"/>
      <c r="R29" s="83"/>
      <c r="S29" s="91" t="s">
        <v>115</v>
      </c>
      <c r="T29" s="79"/>
      <c r="U29" s="79"/>
      <c r="V29" s="79"/>
      <c r="W29" s="79"/>
      <c r="X29" s="79"/>
      <c r="Y29" s="80"/>
    </row>
    <row r="30" spans="1:25" ht="12.75" customHeight="1" x14ac:dyDescent="0.35">
      <c r="A30" s="92"/>
      <c r="B30" s="296" t="s">
        <v>116</v>
      </c>
      <c r="C30" s="83"/>
      <c r="D30" s="83"/>
      <c r="E30" s="83"/>
      <c r="F30" s="93"/>
      <c r="G30" s="83"/>
      <c r="H30" s="83"/>
      <c r="I30" s="83"/>
      <c r="J30" s="83"/>
      <c r="K30" s="83"/>
      <c r="L30" s="83"/>
      <c r="M30" s="83"/>
      <c r="N30" s="83"/>
      <c r="O30" s="94"/>
      <c r="P30" s="93"/>
      <c r="Q30" s="79"/>
      <c r="R30" s="95"/>
      <c r="S30" s="79"/>
      <c r="T30" s="299">
        <v>1.5</v>
      </c>
      <c r="U30" s="86"/>
      <c r="V30" s="79"/>
      <c r="W30" s="79"/>
      <c r="X30" s="79"/>
      <c r="Y30" s="80"/>
    </row>
    <row r="31" spans="1:25" ht="12" customHeight="1" x14ac:dyDescent="0.35">
      <c r="A31" s="87"/>
      <c r="B31" s="297"/>
      <c r="C31" s="83"/>
      <c r="D31" s="83"/>
      <c r="E31" s="83"/>
      <c r="F31" s="97"/>
      <c r="G31" s="83"/>
      <c r="H31" s="83"/>
      <c r="I31" s="83"/>
      <c r="J31" s="83"/>
      <c r="K31" s="83"/>
      <c r="L31" s="83"/>
      <c r="M31" s="83"/>
      <c r="N31" s="83"/>
      <c r="O31" s="83"/>
      <c r="P31" s="97"/>
      <c r="Q31" s="94"/>
      <c r="R31" s="98"/>
      <c r="S31" s="83"/>
      <c r="T31" s="284"/>
      <c r="U31" s="79"/>
      <c r="V31" s="79"/>
      <c r="W31" s="79"/>
      <c r="X31" s="79"/>
      <c r="Y31" s="80"/>
    </row>
    <row r="32" spans="1:25" ht="12" customHeight="1" x14ac:dyDescent="0.35">
      <c r="A32" s="87"/>
      <c r="B32" s="297"/>
      <c r="C32" s="83"/>
      <c r="D32" s="83"/>
      <c r="E32" s="83"/>
      <c r="F32" s="97"/>
      <c r="G32" s="83"/>
      <c r="H32" s="83"/>
      <c r="I32" s="83"/>
      <c r="J32" s="83"/>
      <c r="K32" s="83"/>
      <c r="L32" s="83"/>
      <c r="M32" s="83"/>
      <c r="N32" s="83"/>
      <c r="O32" s="83"/>
      <c r="P32" s="97"/>
      <c r="Q32" s="100"/>
      <c r="R32" s="100"/>
      <c r="S32" s="100"/>
      <c r="T32" s="100"/>
      <c r="U32" s="86" t="s">
        <v>117</v>
      </c>
      <c r="V32" s="79"/>
      <c r="W32" s="79"/>
      <c r="X32" s="79"/>
      <c r="Y32" s="80"/>
    </row>
    <row r="33" spans="1:25" ht="12" customHeight="1" x14ac:dyDescent="0.35">
      <c r="A33" s="87"/>
      <c r="B33" s="297"/>
      <c r="C33" s="83"/>
      <c r="D33" s="83"/>
      <c r="E33" s="83"/>
      <c r="F33" s="97"/>
      <c r="G33" s="83"/>
      <c r="H33" s="83"/>
      <c r="I33" s="83"/>
      <c r="J33" s="83"/>
      <c r="K33" s="83"/>
      <c r="L33" s="83"/>
      <c r="M33" s="83"/>
      <c r="N33" s="83"/>
      <c r="O33" s="83"/>
      <c r="P33" s="97"/>
      <c r="Q33" s="94"/>
      <c r="R33" s="98"/>
      <c r="S33" s="83"/>
      <c r="T33" s="79"/>
      <c r="U33" s="79"/>
      <c r="V33" s="79"/>
      <c r="W33" s="79"/>
      <c r="X33" s="79"/>
      <c r="Y33" s="80"/>
    </row>
    <row r="34" spans="1:25" ht="12" customHeight="1" x14ac:dyDescent="0.35">
      <c r="A34" s="87"/>
      <c r="B34" s="297"/>
      <c r="C34" s="83"/>
      <c r="D34" s="83"/>
      <c r="E34" s="83"/>
      <c r="F34" s="97"/>
      <c r="G34" s="83"/>
      <c r="H34" s="83"/>
      <c r="I34" s="83"/>
      <c r="J34" s="83"/>
      <c r="K34" s="83"/>
      <c r="L34" s="83"/>
      <c r="M34" s="83"/>
      <c r="N34" s="83"/>
      <c r="O34" s="83"/>
      <c r="P34" s="97"/>
      <c r="Q34" s="94"/>
      <c r="R34" s="98"/>
      <c r="S34" s="101" t="s">
        <v>118</v>
      </c>
      <c r="T34" s="79"/>
      <c r="U34" s="79"/>
      <c r="V34" s="79"/>
      <c r="W34" s="79"/>
      <c r="X34" s="79"/>
      <c r="Y34" s="80"/>
    </row>
    <row r="35" spans="1:25" ht="12" customHeight="1" x14ac:dyDescent="0.35">
      <c r="A35" s="87"/>
      <c r="B35" s="297"/>
      <c r="C35" s="83"/>
      <c r="D35" s="83"/>
      <c r="E35" s="83"/>
      <c r="F35" s="97"/>
      <c r="G35" s="83"/>
      <c r="H35" s="83"/>
      <c r="I35" s="83"/>
      <c r="J35" s="83"/>
      <c r="K35" s="83"/>
      <c r="L35" s="83"/>
      <c r="M35" s="83"/>
      <c r="N35" s="83"/>
      <c r="O35" s="83"/>
      <c r="P35" s="97"/>
      <c r="Q35" s="94"/>
      <c r="R35" s="102">
        <v>1.5</v>
      </c>
      <c r="S35" s="83"/>
      <c r="T35" s="79"/>
      <c r="U35" s="79"/>
      <c r="V35" s="79"/>
      <c r="W35" s="79"/>
      <c r="X35" s="79"/>
      <c r="Y35" s="80"/>
    </row>
    <row r="36" spans="1:25" ht="12" customHeight="1" x14ac:dyDescent="0.35">
      <c r="A36" s="87"/>
      <c r="B36" s="297"/>
      <c r="C36" s="83"/>
      <c r="D36" s="83"/>
      <c r="E36" s="83"/>
      <c r="F36" s="103" t="s">
        <v>119</v>
      </c>
      <c r="G36" s="83"/>
      <c r="H36" s="83"/>
      <c r="I36" s="83"/>
      <c r="J36" s="83"/>
      <c r="K36" s="83"/>
      <c r="L36" s="83"/>
      <c r="M36" s="83"/>
      <c r="N36" s="83"/>
      <c r="O36" s="83"/>
      <c r="P36" s="103" t="s">
        <v>119</v>
      </c>
      <c r="Q36" s="94"/>
      <c r="R36" s="98"/>
      <c r="S36" s="83"/>
      <c r="T36" s="79"/>
      <c r="U36" s="79"/>
      <c r="V36" s="79"/>
      <c r="W36" s="79"/>
      <c r="X36" s="79"/>
      <c r="Y36" s="80"/>
    </row>
    <row r="37" spans="1:25" ht="12" customHeight="1" x14ac:dyDescent="0.35">
      <c r="A37" s="87"/>
      <c r="B37" s="297"/>
      <c r="C37" s="83"/>
      <c r="D37" s="83"/>
      <c r="E37" s="83"/>
      <c r="F37" s="97"/>
      <c r="G37" s="83"/>
      <c r="H37" s="83"/>
      <c r="I37" s="83"/>
      <c r="J37" s="83"/>
      <c r="K37" s="83"/>
      <c r="L37" s="83"/>
      <c r="M37" s="83"/>
      <c r="N37" s="83"/>
      <c r="O37" s="83"/>
      <c r="P37" s="97"/>
      <c r="Q37" s="94"/>
      <c r="R37" s="98"/>
      <c r="S37" s="83"/>
      <c r="T37" s="79"/>
      <c r="U37" s="79"/>
      <c r="V37" s="79"/>
      <c r="W37" s="79"/>
      <c r="X37" s="79"/>
      <c r="Y37" s="80"/>
    </row>
    <row r="38" spans="1:25" ht="15.75" customHeight="1" x14ac:dyDescent="0.35">
      <c r="A38" s="87"/>
      <c r="B38" s="297"/>
      <c r="C38" s="83"/>
      <c r="D38" s="83"/>
      <c r="E38" s="83"/>
      <c r="F38" s="97"/>
      <c r="G38" s="295" t="s">
        <v>120</v>
      </c>
      <c r="H38" s="295"/>
      <c r="I38" s="295"/>
      <c r="J38" s="295"/>
      <c r="K38" s="295"/>
      <c r="L38" s="295"/>
      <c r="M38" s="295"/>
      <c r="N38" s="295"/>
      <c r="O38" s="300"/>
      <c r="P38" s="97"/>
      <c r="Q38" s="94"/>
      <c r="R38" s="98"/>
      <c r="S38" s="83"/>
      <c r="T38" s="79"/>
      <c r="U38" s="79"/>
      <c r="V38" s="79"/>
      <c r="W38" s="79"/>
      <c r="X38" s="79"/>
      <c r="Y38" s="80"/>
    </row>
    <row r="39" spans="1:25" ht="12" customHeight="1" x14ac:dyDescent="0.35">
      <c r="A39" s="87"/>
      <c r="B39" s="297"/>
      <c r="C39" s="83"/>
      <c r="D39" s="83"/>
      <c r="E39" s="83"/>
      <c r="F39" s="104"/>
      <c r="G39" s="83"/>
      <c r="H39" s="83"/>
      <c r="I39" s="83"/>
      <c r="J39" s="83"/>
      <c r="K39" s="83"/>
      <c r="L39" s="83"/>
      <c r="M39" s="83"/>
      <c r="N39" s="83"/>
      <c r="O39" s="83"/>
      <c r="P39" s="104"/>
      <c r="Q39" s="94"/>
      <c r="R39" s="301" t="s">
        <v>121</v>
      </c>
      <c r="S39" s="83"/>
      <c r="T39" s="79"/>
      <c r="U39" s="79"/>
      <c r="V39" s="79"/>
      <c r="W39" s="79"/>
      <c r="X39" s="79"/>
      <c r="Y39" s="80"/>
    </row>
    <row r="40" spans="1:25" ht="12" customHeight="1" x14ac:dyDescent="0.35">
      <c r="A40" s="87"/>
      <c r="B40" s="297"/>
      <c r="C40" s="83"/>
      <c r="D40" s="83"/>
      <c r="E40" s="83"/>
      <c r="F40" s="93"/>
      <c r="G40" s="83"/>
      <c r="H40" s="83"/>
      <c r="I40" s="83"/>
      <c r="J40" s="83"/>
      <c r="K40" s="83"/>
      <c r="L40" s="83"/>
      <c r="M40" s="83"/>
      <c r="N40" s="83"/>
      <c r="O40" s="83"/>
      <c r="P40" s="93"/>
      <c r="Q40" s="94"/>
      <c r="R40" s="302"/>
      <c r="S40" s="83"/>
      <c r="T40" s="79"/>
      <c r="U40" s="79"/>
      <c r="V40" s="79"/>
      <c r="W40" s="79"/>
      <c r="X40" s="79"/>
      <c r="Y40" s="80"/>
    </row>
    <row r="41" spans="1:25" ht="12.75" customHeight="1" x14ac:dyDescent="0.35">
      <c r="A41" s="81"/>
      <c r="B41" s="297"/>
      <c r="C41" s="79"/>
      <c r="D41" s="79"/>
      <c r="E41" s="79"/>
      <c r="F41" s="105"/>
      <c r="G41" s="79"/>
      <c r="H41" s="79"/>
      <c r="I41" s="79"/>
      <c r="J41" s="79"/>
      <c r="K41" s="79"/>
      <c r="L41" s="79"/>
      <c r="M41" s="79"/>
      <c r="N41" s="79"/>
      <c r="O41" s="83"/>
      <c r="P41" s="105"/>
      <c r="Q41" s="94"/>
      <c r="R41" s="302"/>
      <c r="S41" s="79"/>
      <c r="T41" s="79"/>
      <c r="U41" s="79"/>
      <c r="V41" s="79"/>
      <c r="W41" s="79"/>
      <c r="X41" s="79"/>
      <c r="Y41" s="80"/>
    </row>
    <row r="42" spans="1:25" ht="12.75" customHeight="1" x14ac:dyDescent="0.35">
      <c r="A42" s="106"/>
      <c r="B42" s="297"/>
      <c r="C42" s="79"/>
      <c r="D42" s="79"/>
      <c r="E42" s="79"/>
      <c r="F42" s="93"/>
      <c r="G42" s="79"/>
      <c r="H42" s="79"/>
      <c r="I42" s="79"/>
      <c r="J42" s="79"/>
      <c r="K42" s="79"/>
      <c r="L42" s="79"/>
      <c r="M42" s="79"/>
      <c r="N42" s="79"/>
      <c r="O42" s="83"/>
      <c r="P42" s="93"/>
      <c r="Q42" s="94"/>
      <c r="R42" s="302"/>
      <c r="S42" s="79"/>
      <c r="T42" s="79"/>
      <c r="U42" s="79"/>
      <c r="V42" s="79"/>
      <c r="W42" s="79"/>
      <c r="X42" s="79"/>
      <c r="Y42" s="80"/>
    </row>
    <row r="43" spans="1:25" ht="12.75" customHeight="1" x14ac:dyDescent="0.35">
      <c r="A43" s="106"/>
      <c r="B43" s="297"/>
      <c r="C43" s="79"/>
      <c r="D43" s="79"/>
      <c r="E43" s="79"/>
      <c r="F43" s="105"/>
      <c r="G43" s="79"/>
      <c r="H43" s="79"/>
      <c r="I43" s="79"/>
      <c r="J43" s="79"/>
      <c r="K43" s="79"/>
      <c r="L43" s="79"/>
      <c r="M43" s="79"/>
      <c r="N43" s="79"/>
      <c r="O43" s="83"/>
      <c r="P43" s="105"/>
      <c r="Q43" s="94"/>
      <c r="R43" s="302"/>
      <c r="S43" s="79" t="s">
        <v>122</v>
      </c>
      <c r="T43" s="79"/>
      <c r="U43" s="79"/>
      <c r="V43" s="79"/>
      <c r="W43" s="79"/>
      <c r="X43" s="79"/>
      <c r="Y43" s="80"/>
    </row>
    <row r="44" spans="1:25" ht="12.75" customHeight="1" x14ac:dyDescent="0.35">
      <c r="A44" s="81"/>
      <c r="B44" s="297"/>
      <c r="C44" s="79"/>
      <c r="D44" s="79"/>
      <c r="E44" s="79"/>
      <c r="F44" s="93"/>
      <c r="G44" s="79"/>
      <c r="H44" s="79"/>
      <c r="I44" s="79"/>
      <c r="J44" s="79"/>
      <c r="K44" s="79"/>
      <c r="L44" s="79"/>
      <c r="M44" s="79"/>
      <c r="N44" s="79"/>
      <c r="O44" s="83"/>
      <c r="P44" s="93"/>
      <c r="Q44" s="94"/>
      <c r="R44" s="302"/>
      <c r="S44" s="79"/>
      <c r="T44" s="79"/>
      <c r="U44" s="79"/>
      <c r="V44" s="79"/>
      <c r="W44" s="79"/>
      <c r="X44" s="79"/>
      <c r="Y44" s="80"/>
    </row>
    <row r="45" spans="1:25" ht="12.75" customHeight="1" x14ac:dyDescent="0.35">
      <c r="A45" s="81"/>
      <c r="B45" s="297"/>
      <c r="C45" s="79"/>
      <c r="D45" s="79"/>
      <c r="E45" s="79"/>
      <c r="F45" s="105"/>
      <c r="G45" s="79"/>
      <c r="H45" s="79"/>
      <c r="I45" s="79"/>
      <c r="J45" s="79"/>
      <c r="K45" s="79"/>
      <c r="L45" s="79"/>
      <c r="M45" s="79"/>
      <c r="N45" s="79"/>
      <c r="O45" s="83"/>
      <c r="P45" s="105"/>
      <c r="Q45" s="94"/>
      <c r="R45" s="302"/>
      <c r="S45" s="79"/>
      <c r="T45" s="79"/>
      <c r="U45" s="79"/>
      <c r="V45" s="79"/>
      <c r="W45" s="79"/>
      <c r="X45" s="79"/>
      <c r="Y45" s="80"/>
    </row>
    <row r="46" spans="1:25" ht="12.75" customHeight="1" x14ac:dyDescent="0.35">
      <c r="A46" s="81"/>
      <c r="B46" s="298"/>
      <c r="C46" s="79"/>
      <c r="D46" s="79"/>
      <c r="E46" s="79"/>
      <c r="F46" s="93"/>
      <c r="G46" s="79"/>
      <c r="H46" s="79"/>
      <c r="I46" s="79"/>
      <c r="J46" s="79"/>
      <c r="K46" s="79"/>
      <c r="L46" s="79"/>
      <c r="M46" s="79"/>
      <c r="N46" s="79"/>
      <c r="O46" s="83"/>
      <c r="P46" s="93"/>
      <c r="Q46" s="94"/>
      <c r="R46" s="303"/>
      <c r="S46" s="79"/>
      <c r="T46" s="79"/>
      <c r="U46" s="79"/>
      <c r="V46" s="79"/>
      <c r="W46" s="79"/>
      <c r="X46" s="79"/>
      <c r="Y46" s="80"/>
    </row>
    <row r="47" spans="1:25" ht="21" customHeight="1" x14ac:dyDescent="0.3">
      <c r="A47" s="107"/>
      <c r="B47" s="83" t="s">
        <v>114</v>
      </c>
      <c r="C47" s="79"/>
      <c r="D47" s="79"/>
      <c r="E47" s="108"/>
      <c r="F47" s="109"/>
      <c r="G47" s="110"/>
      <c r="H47" s="79"/>
      <c r="I47" s="79"/>
      <c r="J47" s="79"/>
      <c r="K47" s="79"/>
      <c r="L47" s="79"/>
      <c r="M47" s="79"/>
      <c r="N47" s="79"/>
      <c r="O47" s="108"/>
      <c r="P47" s="109"/>
      <c r="Q47" s="110"/>
      <c r="R47" s="111" t="s">
        <v>114</v>
      </c>
      <c r="S47" s="91" t="s">
        <v>123</v>
      </c>
      <c r="T47" s="79"/>
      <c r="U47" s="79"/>
      <c r="V47" s="79"/>
      <c r="W47" s="79"/>
      <c r="X47" s="79"/>
      <c r="Y47" s="80"/>
    </row>
    <row r="48" spans="1:25" ht="12.75" customHeight="1" x14ac:dyDescent="0.25">
      <c r="A48" s="81"/>
      <c r="B48" s="95"/>
      <c r="C48" s="79"/>
      <c r="D48" s="79"/>
      <c r="E48" s="79"/>
      <c r="F48" s="79"/>
      <c r="G48" s="79"/>
      <c r="H48" s="79"/>
      <c r="I48" s="79"/>
      <c r="J48" s="79"/>
      <c r="K48" s="79"/>
      <c r="L48" s="79"/>
      <c r="M48" s="79"/>
      <c r="N48" s="79"/>
      <c r="O48" s="79"/>
      <c r="P48" s="79"/>
      <c r="Q48" s="79"/>
      <c r="R48" s="95"/>
      <c r="S48" s="79"/>
      <c r="T48" s="79"/>
      <c r="U48" s="79"/>
      <c r="V48" s="79"/>
      <c r="W48" s="79"/>
      <c r="X48" s="79"/>
      <c r="Y48" s="80"/>
    </row>
    <row r="49" spans="1:25" ht="12.75" customHeight="1" x14ac:dyDescent="0.25">
      <c r="A49" s="81"/>
      <c r="B49" s="79"/>
      <c r="C49" s="79"/>
      <c r="D49" s="79"/>
      <c r="E49" s="283" t="s">
        <v>124</v>
      </c>
      <c r="F49" s="284"/>
      <c r="G49" s="285"/>
      <c r="H49" s="79"/>
      <c r="I49" s="79"/>
      <c r="J49" s="79"/>
      <c r="K49" s="79"/>
      <c r="L49" s="79"/>
      <c r="M49" s="79"/>
      <c r="N49" s="79"/>
      <c r="O49" s="283" t="s">
        <v>124</v>
      </c>
      <c r="P49" s="284"/>
      <c r="Q49" s="285"/>
      <c r="R49" s="79"/>
      <c r="S49" s="79"/>
      <c r="T49" s="79"/>
      <c r="U49" s="79"/>
      <c r="V49" s="79"/>
      <c r="W49" s="79"/>
      <c r="X49" s="79"/>
      <c r="Y49" s="80"/>
    </row>
    <row r="50" spans="1:25" ht="12.75" customHeight="1" x14ac:dyDescent="0.25">
      <c r="A50" s="81"/>
      <c r="B50" s="79"/>
      <c r="C50" s="79"/>
      <c r="D50" s="79"/>
      <c r="E50" s="79"/>
      <c r="F50" s="79"/>
      <c r="G50" s="79"/>
      <c r="H50" s="79"/>
      <c r="I50" s="79"/>
      <c r="J50" s="79"/>
      <c r="K50" s="79"/>
      <c r="L50" s="79"/>
      <c r="M50" s="79"/>
      <c r="N50" s="79"/>
      <c r="O50" s="79"/>
      <c r="P50" s="79"/>
      <c r="Q50" s="79"/>
      <c r="R50" s="79"/>
      <c r="S50" s="79"/>
      <c r="T50" s="79"/>
      <c r="U50" s="79"/>
      <c r="V50" s="79"/>
      <c r="W50" s="79"/>
      <c r="X50" s="79"/>
      <c r="Y50" s="80"/>
    </row>
    <row r="51" spans="1:25" ht="12.75" customHeight="1" thickBot="1" x14ac:dyDescent="0.3">
      <c r="A51" s="112"/>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4"/>
    </row>
    <row r="52" spans="1:25" ht="12.75" customHeight="1" thickTop="1" x14ac:dyDescent="0.25"/>
    <row r="53" spans="1:25" ht="12.75" customHeight="1" x14ac:dyDescent="0.25"/>
    <row r="54" spans="1:25" ht="12.75" customHeight="1" x14ac:dyDescent="0.25"/>
    <row r="55" spans="1:25" ht="12" customHeight="1" x14ac:dyDescent="0.25">
      <c r="B55" s="115"/>
      <c r="C55" s="115"/>
      <c r="D55" s="115"/>
      <c r="E55" s="115"/>
      <c r="F55" s="115"/>
      <c r="G55" s="115"/>
      <c r="H55" s="115"/>
      <c r="I55" s="115"/>
      <c r="J55" s="115"/>
      <c r="K55" s="115"/>
      <c r="L55" s="115"/>
      <c r="V55" s="116"/>
    </row>
  </sheetData>
  <mergeCells count="11">
    <mergeCell ref="E49:G49"/>
    <mergeCell ref="O49:Q49"/>
    <mergeCell ref="A1:Y1"/>
    <mergeCell ref="A2:Y2"/>
    <mergeCell ref="A3:Y3"/>
    <mergeCell ref="F9:P9"/>
    <mergeCell ref="F27:P27"/>
    <mergeCell ref="B30:B46"/>
    <mergeCell ref="T30:T31"/>
    <mergeCell ref="G38:O38"/>
    <mergeCell ref="R39:R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0"/>
  <sheetViews>
    <sheetView workbookViewId="0">
      <selection activeCell="C15" sqref="C15:D15"/>
    </sheetView>
  </sheetViews>
  <sheetFormatPr defaultRowHeight="12.75" x14ac:dyDescent="0.2"/>
  <cols>
    <col min="1" max="1" width="5" style="120" customWidth="1"/>
    <col min="2" max="2" width="6.85546875" style="120" customWidth="1"/>
    <col min="3" max="3" width="40.5703125" style="120" customWidth="1"/>
    <col min="4" max="4" width="39.42578125" style="120" customWidth="1"/>
    <col min="5" max="5" width="9.5703125" style="120" bestFit="1" customWidth="1"/>
    <col min="6" max="6" width="11.5703125" style="120" customWidth="1"/>
    <col min="7" max="7" width="11.5703125" style="120" bestFit="1" customWidth="1"/>
    <col min="8" max="8" width="10.85546875" style="120" customWidth="1"/>
    <col min="9" max="9" width="12.42578125" style="120" bestFit="1" customWidth="1"/>
    <col min="10" max="10" width="9.5703125" style="120" bestFit="1" customWidth="1"/>
    <col min="11" max="11" width="9.85546875" style="120" bestFit="1" customWidth="1"/>
    <col min="12" max="12" width="9.5703125" style="120" bestFit="1" customWidth="1"/>
    <col min="13" max="13" width="15" style="120" bestFit="1" customWidth="1"/>
    <col min="14" max="14" width="5.140625" style="120" customWidth="1"/>
    <col min="15" max="16" width="9.140625" style="120"/>
    <col min="17" max="17" width="62.42578125" style="120" customWidth="1"/>
    <col min="18" max="256" width="9.140625" style="120"/>
    <col min="257" max="257" width="5" style="120" customWidth="1"/>
    <col min="258" max="258" width="9.5703125" style="120" bestFit="1" customWidth="1"/>
    <col min="259" max="259" width="24.42578125" style="120" customWidth="1"/>
    <col min="260" max="260" width="43.42578125" style="120" customWidth="1"/>
    <col min="261" max="261" width="9.5703125" style="120" bestFit="1" customWidth="1"/>
    <col min="262" max="262" width="11.5703125" style="120" customWidth="1"/>
    <col min="263" max="263" width="11.42578125" style="120" bestFit="1" customWidth="1"/>
    <col min="264" max="264" width="10.85546875" style="120" customWidth="1"/>
    <col min="265" max="265" width="12.42578125" style="120" bestFit="1" customWidth="1"/>
    <col min="266" max="266" width="9.5703125" style="120" bestFit="1" customWidth="1"/>
    <col min="267" max="267" width="9.85546875" style="120" bestFit="1" customWidth="1"/>
    <col min="268" max="268" width="9.5703125" style="120" bestFit="1" customWidth="1"/>
    <col min="269" max="269" width="15" style="120" bestFit="1" customWidth="1"/>
    <col min="270" max="270" width="5.140625" style="120" customWidth="1"/>
    <col min="271" max="512" width="9.140625" style="120"/>
    <col min="513" max="513" width="5" style="120" customWidth="1"/>
    <col min="514" max="514" width="9.5703125" style="120" bestFit="1" customWidth="1"/>
    <col min="515" max="515" width="24.42578125" style="120" customWidth="1"/>
    <col min="516" max="516" width="43.42578125" style="120" customWidth="1"/>
    <col min="517" max="517" width="9.5703125" style="120" bestFit="1" customWidth="1"/>
    <col min="518" max="518" width="11.5703125" style="120" customWidth="1"/>
    <col min="519" max="519" width="11.42578125" style="120" bestFit="1" customWidth="1"/>
    <col min="520" max="520" width="10.85546875" style="120" customWidth="1"/>
    <col min="521" max="521" width="12.42578125" style="120" bestFit="1" customWidth="1"/>
    <col min="522" max="522" width="9.5703125" style="120" bestFit="1" customWidth="1"/>
    <col min="523" max="523" width="9.85546875" style="120" bestFit="1" customWidth="1"/>
    <col min="524" max="524" width="9.5703125" style="120" bestFit="1" customWidth="1"/>
    <col min="525" max="525" width="15" style="120" bestFit="1" customWidth="1"/>
    <col min="526" max="526" width="5.140625" style="120" customWidth="1"/>
    <col min="527" max="768" width="9.140625" style="120"/>
    <col min="769" max="769" width="5" style="120" customWidth="1"/>
    <col min="770" max="770" width="9.5703125" style="120" bestFit="1" customWidth="1"/>
    <col min="771" max="771" width="24.42578125" style="120" customWidth="1"/>
    <col min="772" max="772" width="43.42578125" style="120" customWidth="1"/>
    <col min="773" max="773" width="9.5703125" style="120" bestFit="1" customWidth="1"/>
    <col min="774" max="774" width="11.5703125" style="120" customWidth="1"/>
    <col min="775" max="775" width="11.42578125" style="120" bestFit="1" customWidth="1"/>
    <col min="776" max="776" width="10.85546875" style="120" customWidth="1"/>
    <col min="777" max="777" width="12.42578125" style="120" bestFit="1" customWidth="1"/>
    <col min="778" max="778" width="9.5703125" style="120" bestFit="1" customWidth="1"/>
    <col min="779" max="779" width="9.85546875" style="120" bestFit="1" customWidth="1"/>
    <col min="780" max="780" width="9.5703125" style="120" bestFit="1" customWidth="1"/>
    <col min="781" max="781" width="15" style="120" bestFit="1" customWidth="1"/>
    <col min="782" max="782" width="5.140625" style="120" customWidth="1"/>
    <col min="783" max="1024" width="9.140625" style="120"/>
    <col min="1025" max="1025" width="5" style="120" customWidth="1"/>
    <col min="1026" max="1026" width="9.5703125" style="120" bestFit="1" customWidth="1"/>
    <col min="1027" max="1027" width="24.42578125" style="120" customWidth="1"/>
    <col min="1028" max="1028" width="43.42578125" style="120" customWidth="1"/>
    <col min="1029" max="1029" width="9.5703125" style="120" bestFit="1" customWidth="1"/>
    <col min="1030" max="1030" width="11.5703125" style="120" customWidth="1"/>
    <col min="1031" max="1031" width="11.42578125" style="120" bestFit="1" customWidth="1"/>
    <col min="1032" max="1032" width="10.85546875" style="120" customWidth="1"/>
    <col min="1033" max="1033" width="12.42578125" style="120" bestFit="1" customWidth="1"/>
    <col min="1034" max="1034" width="9.5703125" style="120" bestFit="1" customWidth="1"/>
    <col min="1035" max="1035" width="9.85546875" style="120" bestFit="1" customWidth="1"/>
    <col min="1036" max="1036" width="9.5703125" style="120" bestFit="1" customWidth="1"/>
    <col min="1037" max="1037" width="15" style="120" bestFit="1" customWidth="1"/>
    <col min="1038" max="1038" width="5.140625" style="120" customWidth="1"/>
    <col min="1039" max="1280" width="9.140625" style="120"/>
    <col min="1281" max="1281" width="5" style="120" customWidth="1"/>
    <col min="1282" max="1282" width="9.5703125" style="120" bestFit="1" customWidth="1"/>
    <col min="1283" max="1283" width="24.42578125" style="120" customWidth="1"/>
    <col min="1284" max="1284" width="43.42578125" style="120" customWidth="1"/>
    <col min="1285" max="1285" width="9.5703125" style="120" bestFit="1" customWidth="1"/>
    <col min="1286" max="1286" width="11.5703125" style="120" customWidth="1"/>
    <col min="1287" max="1287" width="11.42578125" style="120" bestFit="1" customWidth="1"/>
    <col min="1288" max="1288" width="10.85546875" style="120" customWidth="1"/>
    <col min="1289" max="1289" width="12.42578125" style="120" bestFit="1" customWidth="1"/>
    <col min="1290" max="1290" width="9.5703125" style="120" bestFit="1" customWidth="1"/>
    <col min="1291" max="1291" width="9.85546875" style="120" bestFit="1" customWidth="1"/>
    <col min="1292" max="1292" width="9.5703125" style="120" bestFit="1" customWidth="1"/>
    <col min="1293" max="1293" width="15" style="120" bestFit="1" customWidth="1"/>
    <col min="1294" max="1294" width="5.140625" style="120" customWidth="1"/>
    <col min="1295" max="1536" width="9.140625" style="120"/>
    <col min="1537" max="1537" width="5" style="120" customWidth="1"/>
    <col min="1538" max="1538" width="9.5703125" style="120" bestFit="1" customWidth="1"/>
    <col min="1539" max="1539" width="24.42578125" style="120" customWidth="1"/>
    <col min="1540" max="1540" width="43.42578125" style="120" customWidth="1"/>
    <col min="1541" max="1541" width="9.5703125" style="120" bestFit="1" customWidth="1"/>
    <col min="1542" max="1542" width="11.5703125" style="120" customWidth="1"/>
    <col min="1543" max="1543" width="11.42578125" style="120" bestFit="1" customWidth="1"/>
    <col min="1544" max="1544" width="10.85546875" style="120" customWidth="1"/>
    <col min="1545" max="1545" width="12.42578125" style="120" bestFit="1" customWidth="1"/>
    <col min="1546" max="1546" width="9.5703125" style="120" bestFit="1" customWidth="1"/>
    <col min="1547" max="1547" width="9.85546875" style="120" bestFit="1" customWidth="1"/>
    <col min="1548" max="1548" width="9.5703125" style="120" bestFit="1" customWidth="1"/>
    <col min="1549" max="1549" width="15" style="120" bestFit="1" customWidth="1"/>
    <col min="1550" max="1550" width="5.140625" style="120" customWidth="1"/>
    <col min="1551" max="1792" width="9.140625" style="120"/>
    <col min="1793" max="1793" width="5" style="120" customWidth="1"/>
    <col min="1794" max="1794" width="9.5703125" style="120" bestFit="1" customWidth="1"/>
    <col min="1795" max="1795" width="24.42578125" style="120" customWidth="1"/>
    <col min="1796" max="1796" width="43.42578125" style="120" customWidth="1"/>
    <col min="1797" max="1797" width="9.5703125" style="120" bestFit="1" customWidth="1"/>
    <col min="1798" max="1798" width="11.5703125" style="120" customWidth="1"/>
    <col min="1799" max="1799" width="11.42578125" style="120" bestFit="1" customWidth="1"/>
    <col min="1800" max="1800" width="10.85546875" style="120" customWidth="1"/>
    <col min="1801" max="1801" width="12.42578125" style="120" bestFit="1" customWidth="1"/>
    <col min="1802" max="1802" width="9.5703125" style="120" bestFit="1" customWidth="1"/>
    <col min="1803" max="1803" width="9.85546875" style="120" bestFit="1" customWidth="1"/>
    <col min="1804" max="1804" width="9.5703125" style="120" bestFit="1" customWidth="1"/>
    <col min="1805" max="1805" width="15" style="120" bestFit="1" customWidth="1"/>
    <col min="1806" max="1806" width="5.140625" style="120" customWidth="1"/>
    <col min="1807" max="2048" width="9.140625" style="120"/>
    <col min="2049" max="2049" width="5" style="120" customWidth="1"/>
    <col min="2050" max="2050" width="9.5703125" style="120" bestFit="1" customWidth="1"/>
    <col min="2051" max="2051" width="24.42578125" style="120" customWidth="1"/>
    <col min="2052" max="2052" width="43.42578125" style="120" customWidth="1"/>
    <col min="2053" max="2053" width="9.5703125" style="120" bestFit="1" customWidth="1"/>
    <col min="2054" max="2054" width="11.5703125" style="120" customWidth="1"/>
    <col min="2055" max="2055" width="11.42578125" style="120" bestFit="1" customWidth="1"/>
    <col min="2056" max="2056" width="10.85546875" style="120" customWidth="1"/>
    <col min="2057" max="2057" width="12.42578125" style="120" bestFit="1" customWidth="1"/>
    <col min="2058" max="2058" width="9.5703125" style="120" bestFit="1" customWidth="1"/>
    <col min="2059" max="2059" width="9.85546875" style="120" bestFit="1" customWidth="1"/>
    <col min="2060" max="2060" width="9.5703125" style="120" bestFit="1" customWidth="1"/>
    <col min="2061" max="2061" width="15" style="120" bestFit="1" customWidth="1"/>
    <col min="2062" max="2062" width="5.140625" style="120" customWidth="1"/>
    <col min="2063" max="2304" width="9.140625" style="120"/>
    <col min="2305" max="2305" width="5" style="120" customWidth="1"/>
    <col min="2306" max="2306" width="9.5703125" style="120" bestFit="1" customWidth="1"/>
    <col min="2307" max="2307" width="24.42578125" style="120" customWidth="1"/>
    <col min="2308" max="2308" width="43.42578125" style="120" customWidth="1"/>
    <col min="2309" max="2309" width="9.5703125" style="120" bestFit="1" customWidth="1"/>
    <col min="2310" max="2310" width="11.5703125" style="120" customWidth="1"/>
    <col min="2311" max="2311" width="11.42578125" style="120" bestFit="1" customWidth="1"/>
    <col min="2312" max="2312" width="10.85546875" style="120" customWidth="1"/>
    <col min="2313" max="2313" width="12.42578125" style="120" bestFit="1" customWidth="1"/>
    <col min="2314" max="2314" width="9.5703125" style="120" bestFit="1" customWidth="1"/>
    <col min="2315" max="2315" width="9.85546875" style="120" bestFit="1" customWidth="1"/>
    <col min="2316" max="2316" width="9.5703125" style="120" bestFit="1" customWidth="1"/>
    <col min="2317" max="2317" width="15" style="120" bestFit="1" customWidth="1"/>
    <col min="2318" max="2318" width="5.140625" style="120" customWidth="1"/>
    <col min="2319" max="2560" width="9.140625" style="120"/>
    <col min="2561" max="2561" width="5" style="120" customWidth="1"/>
    <col min="2562" max="2562" width="9.5703125" style="120" bestFit="1" customWidth="1"/>
    <col min="2563" max="2563" width="24.42578125" style="120" customWidth="1"/>
    <col min="2564" max="2564" width="43.42578125" style="120" customWidth="1"/>
    <col min="2565" max="2565" width="9.5703125" style="120" bestFit="1" customWidth="1"/>
    <col min="2566" max="2566" width="11.5703125" style="120" customWidth="1"/>
    <col min="2567" max="2567" width="11.42578125" style="120" bestFit="1" customWidth="1"/>
    <col min="2568" max="2568" width="10.85546875" style="120" customWidth="1"/>
    <col min="2569" max="2569" width="12.42578125" style="120" bestFit="1" customWidth="1"/>
    <col min="2570" max="2570" width="9.5703125" style="120" bestFit="1" customWidth="1"/>
    <col min="2571" max="2571" width="9.85546875" style="120" bestFit="1" customWidth="1"/>
    <col min="2572" max="2572" width="9.5703125" style="120" bestFit="1" customWidth="1"/>
    <col min="2573" max="2573" width="15" style="120" bestFit="1" customWidth="1"/>
    <col min="2574" max="2574" width="5.140625" style="120" customWidth="1"/>
    <col min="2575" max="2816" width="9.140625" style="120"/>
    <col min="2817" max="2817" width="5" style="120" customWidth="1"/>
    <col min="2818" max="2818" width="9.5703125" style="120" bestFit="1" customWidth="1"/>
    <col min="2819" max="2819" width="24.42578125" style="120" customWidth="1"/>
    <col min="2820" max="2820" width="43.42578125" style="120" customWidth="1"/>
    <col min="2821" max="2821" width="9.5703125" style="120" bestFit="1" customWidth="1"/>
    <col min="2822" max="2822" width="11.5703125" style="120" customWidth="1"/>
    <col min="2823" max="2823" width="11.42578125" style="120" bestFit="1" customWidth="1"/>
    <col min="2824" max="2824" width="10.85546875" style="120" customWidth="1"/>
    <col min="2825" max="2825" width="12.42578125" style="120" bestFit="1" customWidth="1"/>
    <col min="2826" max="2826" width="9.5703125" style="120" bestFit="1" customWidth="1"/>
    <col min="2827" max="2827" width="9.85546875" style="120" bestFit="1" customWidth="1"/>
    <col min="2828" max="2828" width="9.5703125" style="120" bestFit="1" customWidth="1"/>
    <col min="2829" max="2829" width="15" style="120" bestFit="1" customWidth="1"/>
    <col min="2830" max="2830" width="5.140625" style="120" customWidth="1"/>
    <col min="2831" max="3072" width="9.140625" style="120"/>
    <col min="3073" max="3073" width="5" style="120" customWidth="1"/>
    <col min="3074" max="3074" width="9.5703125" style="120" bestFit="1" customWidth="1"/>
    <col min="3075" max="3075" width="24.42578125" style="120" customWidth="1"/>
    <col min="3076" max="3076" width="43.42578125" style="120" customWidth="1"/>
    <col min="3077" max="3077" width="9.5703125" style="120" bestFit="1" customWidth="1"/>
    <col min="3078" max="3078" width="11.5703125" style="120" customWidth="1"/>
    <col min="3079" max="3079" width="11.42578125" style="120" bestFit="1" customWidth="1"/>
    <col min="3080" max="3080" width="10.85546875" style="120" customWidth="1"/>
    <col min="3081" max="3081" width="12.42578125" style="120" bestFit="1" customWidth="1"/>
    <col min="3082" max="3082" width="9.5703125" style="120" bestFit="1" customWidth="1"/>
    <col min="3083" max="3083" width="9.85546875" style="120" bestFit="1" customWidth="1"/>
    <col min="3084" max="3084" width="9.5703125" style="120" bestFit="1" customWidth="1"/>
    <col min="3085" max="3085" width="15" style="120" bestFit="1" customWidth="1"/>
    <col min="3086" max="3086" width="5.140625" style="120" customWidth="1"/>
    <col min="3087" max="3328" width="9.140625" style="120"/>
    <col min="3329" max="3329" width="5" style="120" customWidth="1"/>
    <col min="3330" max="3330" width="9.5703125" style="120" bestFit="1" customWidth="1"/>
    <col min="3331" max="3331" width="24.42578125" style="120" customWidth="1"/>
    <col min="3332" max="3332" width="43.42578125" style="120" customWidth="1"/>
    <col min="3333" max="3333" width="9.5703125" style="120" bestFit="1" customWidth="1"/>
    <col min="3334" max="3334" width="11.5703125" style="120" customWidth="1"/>
    <col min="3335" max="3335" width="11.42578125" style="120" bestFit="1" customWidth="1"/>
    <col min="3336" max="3336" width="10.85546875" style="120" customWidth="1"/>
    <col min="3337" max="3337" width="12.42578125" style="120" bestFit="1" customWidth="1"/>
    <col min="3338" max="3338" width="9.5703125" style="120" bestFit="1" customWidth="1"/>
    <col min="3339" max="3339" width="9.85546875" style="120" bestFit="1" customWidth="1"/>
    <col min="3340" max="3340" width="9.5703125" style="120" bestFit="1" customWidth="1"/>
    <col min="3341" max="3341" width="15" style="120" bestFit="1" customWidth="1"/>
    <col min="3342" max="3342" width="5.140625" style="120" customWidth="1"/>
    <col min="3343" max="3584" width="9.140625" style="120"/>
    <col min="3585" max="3585" width="5" style="120" customWidth="1"/>
    <col min="3586" max="3586" width="9.5703125" style="120" bestFit="1" customWidth="1"/>
    <col min="3587" max="3587" width="24.42578125" style="120" customWidth="1"/>
    <col min="3588" max="3588" width="43.42578125" style="120" customWidth="1"/>
    <col min="3589" max="3589" width="9.5703125" style="120" bestFit="1" customWidth="1"/>
    <col min="3590" max="3590" width="11.5703125" style="120" customWidth="1"/>
    <col min="3591" max="3591" width="11.42578125" style="120" bestFit="1" customWidth="1"/>
    <col min="3592" max="3592" width="10.85546875" style="120" customWidth="1"/>
    <col min="3593" max="3593" width="12.42578125" style="120" bestFit="1" customWidth="1"/>
    <col min="3594" max="3594" width="9.5703125" style="120" bestFit="1" customWidth="1"/>
    <col min="3595" max="3595" width="9.85546875" style="120" bestFit="1" customWidth="1"/>
    <col min="3596" max="3596" width="9.5703125" style="120" bestFit="1" customWidth="1"/>
    <col min="3597" max="3597" width="15" style="120" bestFit="1" customWidth="1"/>
    <col min="3598" max="3598" width="5.140625" style="120" customWidth="1"/>
    <col min="3599" max="3840" width="9.140625" style="120"/>
    <col min="3841" max="3841" width="5" style="120" customWidth="1"/>
    <col min="3842" max="3842" width="9.5703125" style="120" bestFit="1" customWidth="1"/>
    <col min="3843" max="3843" width="24.42578125" style="120" customWidth="1"/>
    <col min="3844" max="3844" width="43.42578125" style="120" customWidth="1"/>
    <col min="3845" max="3845" width="9.5703125" style="120" bestFit="1" customWidth="1"/>
    <col min="3846" max="3846" width="11.5703125" style="120" customWidth="1"/>
    <col min="3847" max="3847" width="11.42578125" style="120" bestFit="1" customWidth="1"/>
    <col min="3848" max="3848" width="10.85546875" style="120" customWidth="1"/>
    <col min="3849" max="3849" width="12.42578125" style="120" bestFit="1" customWidth="1"/>
    <col min="3850" max="3850" width="9.5703125" style="120" bestFit="1" customWidth="1"/>
    <col min="3851" max="3851" width="9.85546875" style="120" bestFit="1" customWidth="1"/>
    <col min="3852" max="3852" width="9.5703125" style="120" bestFit="1" customWidth="1"/>
    <col min="3853" max="3853" width="15" style="120" bestFit="1" customWidth="1"/>
    <col min="3854" max="3854" width="5.140625" style="120" customWidth="1"/>
    <col min="3855" max="4096" width="9.140625" style="120"/>
    <col min="4097" max="4097" width="5" style="120" customWidth="1"/>
    <col min="4098" max="4098" width="9.5703125" style="120" bestFit="1" customWidth="1"/>
    <col min="4099" max="4099" width="24.42578125" style="120" customWidth="1"/>
    <col min="4100" max="4100" width="43.42578125" style="120" customWidth="1"/>
    <col min="4101" max="4101" width="9.5703125" style="120" bestFit="1" customWidth="1"/>
    <col min="4102" max="4102" width="11.5703125" style="120" customWidth="1"/>
    <col min="4103" max="4103" width="11.42578125" style="120" bestFit="1" customWidth="1"/>
    <col min="4104" max="4104" width="10.85546875" style="120" customWidth="1"/>
    <col min="4105" max="4105" width="12.42578125" style="120" bestFit="1" customWidth="1"/>
    <col min="4106" max="4106" width="9.5703125" style="120" bestFit="1" customWidth="1"/>
    <col min="4107" max="4107" width="9.85546875" style="120" bestFit="1" customWidth="1"/>
    <col min="4108" max="4108" width="9.5703125" style="120" bestFit="1" customWidth="1"/>
    <col min="4109" max="4109" width="15" style="120" bestFit="1" customWidth="1"/>
    <col min="4110" max="4110" width="5.140625" style="120" customWidth="1"/>
    <col min="4111" max="4352" width="9.140625" style="120"/>
    <col min="4353" max="4353" width="5" style="120" customWidth="1"/>
    <col min="4354" max="4354" width="9.5703125" style="120" bestFit="1" customWidth="1"/>
    <col min="4355" max="4355" width="24.42578125" style="120" customWidth="1"/>
    <col min="4356" max="4356" width="43.42578125" style="120" customWidth="1"/>
    <col min="4357" max="4357" width="9.5703125" style="120" bestFit="1" customWidth="1"/>
    <col min="4358" max="4358" width="11.5703125" style="120" customWidth="1"/>
    <col min="4359" max="4359" width="11.42578125" style="120" bestFit="1" customWidth="1"/>
    <col min="4360" max="4360" width="10.85546875" style="120" customWidth="1"/>
    <col min="4361" max="4361" width="12.42578125" style="120" bestFit="1" customWidth="1"/>
    <col min="4362" max="4362" width="9.5703125" style="120" bestFit="1" customWidth="1"/>
    <col min="4363" max="4363" width="9.85546875" style="120" bestFit="1" customWidth="1"/>
    <col min="4364" max="4364" width="9.5703125" style="120" bestFit="1" customWidth="1"/>
    <col min="4365" max="4365" width="15" style="120" bestFit="1" customWidth="1"/>
    <col min="4366" max="4366" width="5.140625" style="120" customWidth="1"/>
    <col min="4367" max="4608" width="9.140625" style="120"/>
    <col min="4609" max="4609" width="5" style="120" customWidth="1"/>
    <col min="4610" max="4610" width="9.5703125" style="120" bestFit="1" customWidth="1"/>
    <col min="4611" max="4611" width="24.42578125" style="120" customWidth="1"/>
    <col min="4612" max="4612" width="43.42578125" style="120" customWidth="1"/>
    <col min="4613" max="4613" width="9.5703125" style="120" bestFit="1" customWidth="1"/>
    <col min="4614" max="4614" width="11.5703125" style="120" customWidth="1"/>
    <col min="4615" max="4615" width="11.42578125" style="120" bestFit="1" customWidth="1"/>
    <col min="4616" max="4616" width="10.85546875" style="120" customWidth="1"/>
    <col min="4617" max="4617" width="12.42578125" style="120" bestFit="1" customWidth="1"/>
    <col min="4618" max="4618" width="9.5703125" style="120" bestFit="1" customWidth="1"/>
    <col min="4619" max="4619" width="9.85546875" style="120" bestFit="1" customWidth="1"/>
    <col min="4620" max="4620" width="9.5703125" style="120" bestFit="1" customWidth="1"/>
    <col min="4621" max="4621" width="15" style="120" bestFit="1" customWidth="1"/>
    <col min="4622" max="4622" width="5.140625" style="120" customWidth="1"/>
    <col min="4623" max="4864" width="9.140625" style="120"/>
    <col min="4865" max="4865" width="5" style="120" customWidth="1"/>
    <col min="4866" max="4866" width="9.5703125" style="120" bestFit="1" customWidth="1"/>
    <col min="4867" max="4867" width="24.42578125" style="120" customWidth="1"/>
    <col min="4868" max="4868" width="43.42578125" style="120" customWidth="1"/>
    <col min="4869" max="4869" width="9.5703125" style="120" bestFit="1" customWidth="1"/>
    <col min="4870" max="4870" width="11.5703125" style="120" customWidth="1"/>
    <col min="4871" max="4871" width="11.42578125" style="120" bestFit="1" customWidth="1"/>
    <col min="4872" max="4872" width="10.85546875" style="120" customWidth="1"/>
    <col min="4873" max="4873" width="12.42578125" style="120" bestFit="1" customWidth="1"/>
    <col min="4874" max="4874" width="9.5703125" style="120" bestFit="1" customWidth="1"/>
    <col min="4875" max="4875" width="9.85546875" style="120" bestFit="1" customWidth="1"/>
    <col min="4876" max="4876" width="9.5703125" style="120" bestFit="1" customWidth="1"/>
    <col min="4877" max="4877" width="15" style="120" bestFit="1" customWidth="1"/>
    <col min="4878" max="4878" width="5.140625" style="120" customWidth="1"/>
    <col min="4879" max="5120" width="9.140625" style="120"/>
    <col min="5121" max="5121" width="5" style="120" customWidth="1"/>
    <col min="5122" max="5122" width="9.5703125" style="120" bestFit="1" customWidth="1"/>
    <col min="5123" max="5123" width="24.42578125" style="120" customWidth="1"/>
    <col min="5124" max="5124" width="43.42578125" style="120" customWidth="1"/>
    <col min="5125" max="5125" width="9.5703125" style="120" bestFit="1" customWidth="1"/>
    <col min="5126" max="5126" width="11.5703125" style="120" customWidth="1"/>
    <col min="5127" max="5127" width="11.42578125" style="120" bestFit="1" customWidth="1"/>
    <col min="5128" max="5128" width="10.85546875" style="120" customWidth="1"/>
    <col min="5129" max="5129" width="12.42578125" style="120" bestFit="1" customWidth="1"/>
    <col min="5130" max="5130" width="9.5703125" style="120" bestFit="1" customWidth="1"/>
    <col min="5131" max="5131" width="9.85546875" style="120" bestFit="1" customWidth="1"/>
    <col min="5132" max="5132" width="9.5703125" style="120" bestFit="1" customWidth="1"/>
    <col min="5133" max="5133" width="15" style="120" bestFit="1" customWidth="1"/>
    <col min="5134" max="5134" width="5.140625" style="120" customWidth="1"/>
    <col min="5135" max="5376" width="9.140625" style="120"/>
    <col min="5377" max="5377" width="5" style="120" customWidth="1"/>
    <col min="5378" max="5378" width="9.5703125" style="120" bestFit="1" customWidth="1"/>
    <col min="5379" max="5379" width="24.42578125" style="120" customWidth="1"/>
    <col min="5380" max="5380" width="43.42578125" style="120" customWidth="1"/>
    <col min="5381" max="5381" width="9.5703125" style="120" bestFit="1" customWidth="1"/>
    <col min="5382" max="5382" width="11.5703125" style="120" customWidth="1"/>
    <col min="5383" max="5383" width="11.42578125" style="120" bestFit="1" customWidth="1"/>
    <col min="5384" max="5384" width="10.85546875" style="120" customWidth="1"/>
    <col min="5385" max="5385" width="12.42578125" style="120" bestFit="1" customWidth="1"/>
    <col min="5386" max="5386" width="9.5703125" style="120" bestFit="1" customWidth="1"/>
    <col min="5387" max="5387" width="9.85546875" style="120" bestFit="1" customWidth="1"/>
    <col min="5388" max="5388" width="9.5703125" style="120" bestFit="1" customWidth="1"/>
    <col min="5389" max="5389" width="15" style="120" bestFit="1" customWidth="1"/>
    <col min="5390" max="5390" width="5.140625" style="120" customWidth="1"/>
    <col min="5391" max="5632" width="9.140625" style="120"/>
    <col min="5633" max="5633" width="5" style="120" customWidth="1"/>
    <col min="5634" max="5634" width="9.5703125" style="120" bestFit="1" customWidth="1"/>
    <col min="5635" max="5635" width="24.42578125" style="120" customWidth="1"/>
    <col min="5636" max="5636" width="43.42578125" style="120" customWidth="1"/>
    <col min="5637" max="5637" width="9.5703125" style="120" bestFit="1" customWidth="1"/>
    <col min="5638" max="5638" width="11.5703125" style="120" customWidth="1"/>
    <col min="5639" max="5639" width="11.42578125" style="120" bestFit="1" customWidth="1"/>
    <col min="5640" max="5640" width="10.85546875" style="120" customWidth="1"/>
    <col min="5641" max="5641" width="12.42578125" style="120" bestFit="1" customWidth="1"/>
    <col min="5642" max="5642" width="9.5703125" style="120" bestFit="1" customWidth="1"/>
    <col min="5643" max="5643" width="9.85546875" style="120" bestFit="1" customWidth="1"/>
    <col min="5644" max="5644" width="9.5703125" style="120" bestFit="1" customWidth="1"/>
    <col min="5645" max="5645" width="15" style="120" bestFit="1" customWidth="1"/>
    <col min="5646" max="5646" width="5.140625" style="120" customWidth="1"/>
    <col min="5647" max="5888" width="9.140625" style="120"/>
    <col min="5889" max="5889" width="5" style="120" customWidth="1"/>
    <col min="5890" max="5890" width="9.5703125" style="120" bestFit="1" customWidth="1"/>
    <col min="5891" max="5891" width="24.42578125" style="120" customWidth="1"/>
    <col min="5892" max="5892" width="43.42578125" style="120" customWidth="1"/>
    <col min="5893" max="5893" width="9.5703125" style="120" bestFit="1" customWidth="1"/>
    <col min="5894" max="5894" width="11.5703125" style="120" customWidth="1"/>
    <col min="5895" max="5895" width="11.42578125" style="120" bestFit="1" customWidth="1"/>
    <col min="5896" max="5896" width="10.85546875" style="120" customWidth="1"/>
    <col min="5897" max="5897" width="12.42578125" style="120" bestFit="1" customWidth="1"/>
    <col min="5898" max="5898" width="9.5703125" style="120" bestFit="1" customWidth="1"/>
    <col min="5899" max="5899" width="9.85546875" style="120" bestFit="1" customWidth="1"/>
    <col min="5900" max="5900" width="9.5703125" style="120" bestFit="1" customWidth="1"/>
    <col min="5901" max="5901" width="15" style="120" bestFit="1" customWidth="1"/>
    <col min="5902" max="5902" width="5.140625" style="120" customWidth="1"/>
    <col min="5903" max="6144" width="9.140625" style="120"/>
    <col min="6145" max="6145" width="5" style="120" customWidth="1"/>
    <col min="6146" max="6146" width="9.5703125" style="120" bestFit="1" customWidth="1"/>
    <col min="6147" max="6147" width="24.42578125" style="120" customWidth="1"/>
    <col min="6148" max="6148" width="43.42578125" style="120" customWidth="1"/>
    <col min="6149" max="6149" width="9.5703125" style="120" bestFit="1" customWidth="1"/>
    <col min="6150" max="6150" width="11.5703125" style="120" customWidth="1"/>
    <col min="6151" max="6151" width="11.42578125" style="120" bestFit="1" customWidth="1"/>
    <col min="6152" max="6152" width="10.85546875" style="120" customWidth="1"/>
    <col min="6153" max="6153" width="12.42578125" style="120" bestFit="1" customWidth="1"/>
    <col min="6154" max="6154" width="9.5703125" style="120" bestFit="1" customWidth="1"/>
    <col min="6155" max="6155" width="9.85546875" style="120" bestFit="1" customWidth="1"/>
    <col min="6156" max="6156" width="9.5703125" style="120" bestFit="1" customWidth="1"/>
    <col min="6157" max="6157" width="15" style="120" bestFit="1" customWidth="1"/>
    <col min="6158" max="6158" width="5.140625" style="120" customWidth="1"/>
    <col min="6159" max="6400" width="9.140625" style="120"/>
    <col min="6401" max="6401" width="5" style="120" customWidth="1"/>
    <col min="6402" max="6402" width="9.5703125" style="120" bestFit="1" customWidth="1"/>
    <col min="6403" max="6403" width="24.42578125" style="120" customWidth="1"/>
    <col min="6404" max="6404" width="43.42578125" style="120" customWidth="1"/>
    <col min="6405" max="6405" width="9.5703125" style="120" bestFit="1" customWidth="1"/>
    <col min="6406" max="6406" width="11.5703125" style="120" customWidth="1"/>
    <col min="6407" max="6407" width="11.42578125" style="120" bestFit="1" customWidth="1"/>
    <col min="6408" max="6408" width="10.85546875" style="120" customWidth="1"/>
    <col min="6409" max="6409" width="12.42578125" style="120" bestFit="1" customWidth="1"/>
    <col min="6410" max="6410" width="9.5703125" style="120" bestFit="1" customWidth="1"/>
    <col min="6411" max="6411" width="9.85546875" style="120" bestFit="1" customWidth="1"/>
    <col min="6412" max="6412" width="9.5703125" style="120" bestFit="1" customWidth="1"/>
    <col min="6413" max="6413" width="15" style="120" bestFit="1" customWidth="1"/>
    <col min="6414" max="6414" width="5.140625" style="120" customWidth="1"/>
    <col min="6415" max="6656" width="9.140625" style="120"/>
    <col min="6657" max="6657" width="5" style="120" customWidth="1"/>
    <col min="6658" max="6658" width="9.5703125" style="120" bestFit="1" customWidth="1"/>
    <col min="6659" max="6659" width="24.42578125" style="120" customWidth="1"/>
    <col min="6660" max="6660" width="43.42578125" style="120" customWidth="1"/>
    <col min="6661" max="6661" width="9.5703125" style="120" bestFit="1" customWidth="1"/>
    <col min="6662" max="6662" width="11.5703125" style="120" customWidth="1"/>
    <col min="6663" max="6663" width="11.42578125" style="120" bestFit="1" customWidth="1"/>
    <col min="6664" max="6664" width="10.85546875" style="120" customWidth="1"/>
    <col min="6665" max="6665" width="12.42578125" style="120" bestFit="1" customWidth="1"/>
    <col min="6666" max="6666" width="9.5703125" style="120" bestFit="1" customWidth="1"/>
    <col min="6667" max="6667" width="9.85546875" style="120" bestFit="1" customWidth="1"/>
    <col min="6668" max="6668" width="9.5703125" style="120" bestFit="1" customWidth="1"/>
    <col min="6669" max="6669" width="15" style="120" bestFit="1" customWidth="1"/>
    <col min="6670" max="6670" width="5.140625" style="120" customWidth="1"/>
    <col min="6671" max="6912" width="9.140625" style="120"/>
    <col min="6913" max="6913" width="5" style="120" customWidth="1"/>
    <col min="6914" max="6914" width="9.5703125" style="120" bestFit="1" customWidth="1"/>
    <col min="6915" max="6915" width="24.42578125" style="120" customWidth="1"/>
    <col min="6916" max="6916" width="43.42578125" style="120" customWidth="1"/>
    <col min="6917" max="6917" width="9.5703125" style="120" bestFit="1" customWidth="1"/>
    <col min="6918" max="6918" width="11.5703125" style="120" customWidth="1"/>
    <col min="6919" max="6919" width="11.42578125" style="120" bestFit="1" customWidth="1"/>
    <col min="6920" max="6920" width="10.85546875" style="120" customWidth="1"/>
    <col min="6921" max="6921" width="12.42578125" style="120" bestFit="1" customWidth="1"/>
    <col min="6922" max="6922" width="9.5703125" style="120" bestFit="1" customWidth="1"/>
    <col min="6923" max="6923" width="9.85546875" style="120" bestFit="1" customWidth="1"/>
    <col min="6924" max="6924" width="9.5703125" style="120" bestFit="1" customWidth="1"/>
    <col min="6925" max="6925" width="15" style="120" bestFit="1" customWidth="1"/>
    <col min="6926" max="6926" width="5.140625" style="120" customWidth="1"/>
    <col min="6927" max="7168" width="9.140625" style="120"/>
    <col min="7169" max="7169" width="5" style="120" customWidth="1"/>
    <col min="7170" max="7170" width="9.5703125" style="120" bestFit="1" customWidth="1"/>
    <col min="7171" max="7171" width="24.42578125" style="120" customWidth="1"/>
    <col min="7172" max="7172" width="43.42578125" style="120" customWidth="1"/>
    <col min="7173" max="7173" width="9.5703125" style="120" bestFit="1" customWidth="1"/>
    <col min="7174" max="7174" width="11.5703125" style="120" customWidth="1"/>
    <col min="7175" max="7175" width="11.42578125" style="120" bestFit="1" customWidth="1"/>
    <col min="7176" max="7176" width="10.85546875" style="120" customWidth="1"/>
    <col min="7177" max="7177" width="12.42578125" style="120" bestFit="1" customWidth="1"/>
    <col min="7178" max="7178" width="9.5703125" style="120" bestFit="1" customWidth="1"/>
    <col min="7179" max="7179" width="9.85546875" style="120" bestFit="1" customWidth="1"/>
    <col min="7180" max="7180" width="9.5703125" style="120" bestFit="1" customWidth="1"/>
    <col min="7181" max="7181" width="15" style="120" bestFit="1" customWidth="1"/>
    <col min="7182" max="7182" width="5.140625" style="120" customWidth="1"/>
    <col min="7183" max="7424" width="9.140625" style="120"/>
    <col min="7425" max="7425" width="5" style="120" customWidth="1"/>
    <col min="7426" max="7426" width="9.5703125" style="120" bestFit="1" customWidth="1"/>
    <col min="7427" max="7427" width="24.42578125" style="120" customWidth="1"/>
    <col min="7428" max="7428" width="43.42578125" style="120" customWidth="1"/>
    <col min="7429" max="7429" width="9.5703125" style="120" bestFit="1" customWidth="1"/>
    <col min="7430" max="7430" width="11.5703125" style="120" customWidth="1"/>
    <col min="7431" max="7431" width="11.42578125" style="120" bestFit="1" customWidth="1"/>
    <col min="7432" max="7432" width="10.85546875" style="120" customWidth="1"/>
    <col min="7433" max="7433" width="12.42578125" style="120" bestFit="1" customWidth="1"/>
    <col min="7434" max="7434" width="9.5703125" style="120" bestFit="1" customWidth="1"/>
    <col min="7435" max="7435" width="9.85546875" style="120" bestFit="1" customWidth="1"/>
    <col min="7436" max="7436" width="9.5703125" style="120" bestFit="1" customWidth="1"/>
    <col min="7437" max="7437" width="15" style="120" bestFit="1" customWidth="1"/>
    <col min="7438" max="7438" width="5.140625" style="120" customWidth="1"/>
    <col min="7439" max="7680" width="9.140625" style="120"/>
    <col min="7681" max="7681" width="5" style="120" customWidth="1"/>
    <col min="7682" max="7682" width="9.5703125" style="120" bestFit="1" customWidth="1"/>
    <col min="7683" max="7683" width="24.42578125" style="120" customWidth="1"/>
    <col min="7684" max="7684" width="43.42578125" style="120" customWidth="1"/>
    <col min="7685" max="7685" width="9.5703125" style="120" bestFit="1" customWidth="1"/>
    <col min="7686" max="7686" width="11.5703125" style="120" customWidth="1"/>
    <col min="7687" max="7687" width="11.42578125" style="120" bestFit="1" customWidth="1"/>
    <col min="7688" max="7688" width="10.85546875" style="120" customWidth="1"/>
    <col min="7689" max="7689" width="12.42578125" style="120" bestFit="1" customWidth="1"/>
    <col min="7690" max="7690" width="9.5703125" style="120" bestFit="1" customWidth="1"/>
    <col min="7691" max="7691" width="9.85546875" style="120" bestFit="1" customWidth="1"/>
    <col min="7692" max="7692" width="9.5703125" style="120" bestFit="1" customWidth="1"/>
    <col min="7693" max="7693" width="15" style="120" bestFit="1" customWidth="1"/>
    <col min="7694" max="7694" width="5.140625" style="120" customWidth="1"/>
    <col min="7695" max="7936" width="9.140625" style="120"/>
    <col min="7937" max="7937" width="5" style="120" customWidth="1"/>
    <col min="7938" max="7938" width="9.5703125" style="120" bestFit="1" customWidth="1"/>
    <col min="7939" max="7939" width="24.42578125" style="120" customWidth="1"/>
    <col min="7940" max="7940" width="43.42578125" style="120" customWidth="1"/>
    <col min="7941" max="7941" width="9.5703125" style="120" bestFit="1" customWidth="1"/>
    <col min="7942" max="7942" width="11.5703125" style="120" customWidth="1"/>
    <col min="7943" max="7943" width="11.42578125" style="120" bestFit="1" customWidth="1"/>
    <col min="7944" max="7944" width="10.85546875" style="120" customWidth="1"/>
    <col min="7945" max="7945" width="12.42578125" style="120" bestFit="1" customWidth="1"/>
    <col min="7946" max="7946" width="9.5703125" style="120" bestFit="1" customWidth="1"/>
    <col min="7947" max="7947" width="9.85546875" style="120" bestFit="1" customWidth="1"/>
    <col min="7948" max="7948" width="9.5703125" style="120" bestFit="1" customWidth="1"/>
    <col min="7949" max="7949" width="15" style="120" bestFit="1" customWidth="1"/>
    <col min="7950" max="7950" width="5.140625" style="120" customWidth="1"/>
    <col min="7951" max="8192" width="9.140625" style="120"/>
    <col min="8193" max="8193" width="5" style="120" customWidth="1"/>
    <col min="8194" max="8194" width="9.5703125" style="120" bestFit="1" customWidth="1"/>
    <col min="8195" max="8195" width="24.42578125" style="120" customWidth="1"/>
    <col min="8196" max="8196" width="43.42578125" style="120" customWidth="1"/>
    <col min="8197" max="8197" width="9.5703125" style="120" bestFit="1" customWidth="1"/>
    <col min="8198" max="8198" width="11.5703125" style="120" customWidth="1"/>
    <col min="8199" max="8199" width="11.42578125" style="120" bestFit="1" customWidth="1"/>
    <col min="8200" max="8200" width="10.85546875" style="120" customWidth="1"/>
    <col min="8201" max="8201" width="12.42578125" style="120" bestFit="1" customWidth="1"/>
    <col min="8202" max="8202" width="9.5703125" style="120" bestFit="1" customWidth="1"/>
    <col min="8203" max="8203" width="9.85546875" style="120" bestFit="1" customWidth="1"/>
    <col min="8204" max="8204" width="9.5703125" style="120" bestFit="1" customWidth="1"/>
    <col min="8205" max="8205" width="15" style="120" bestFit="1" customWidth="1"/>
    <col min="8206" max="8206" width="5.140625" style="120" customWidth="1"/>
    <col min="8207" max="8448" width="9.140625" style="120"/>
    <col min="8449" max="8449" width="5" style="120" customWidth="1"/>
    <col min="8450" max="8450" width="9.5703125" style="120" bestFit="1" customWidth="1"/>
    <col min="8451" max="8451" width="24.42578125" style="120" customWidth="1"/>
    <col min="8452" max="8452" width="43.42578125" style="120" customWidth="1"/>
    <col min="8453" max="8453" width="9.5703125" style="120" bestFit="1" customWidth="1"/>
    <col min="8454" max="8454" width="11.5703125" style="120" customWidth="1"/>
    <col min="8455" max="8455" width="11.42578125" style="120" bestFit="1" customWidth="1"/>
    <col min="8456" max="8456" width="10.85546875" style="120" customWidth="1"/>
    <col min="8457" max="8457" width="12.42578125" style="120" bestFit="1" customWidth="1"/>
    <col min="8458" max="8458" width="9.5703125" style="120" bestFit="1" customWidth="1"/>
    <col min="8459" max="8459" width="9.85546875" style="120" bestFit="1" customWidth="1"/>
    <col min="8460" max="8460" width="9.5703125" style="120" bestFit="1" customWidth="1"/>
    <col min="8461" max="8461" width="15" style="120" bestFit="1" customWidth="1"/>
    <col min="8462" max="8462" width="5.140625" style="120" customWidth="1"/>
    <col min="8463" max="8704" width="9.140625" style="120"/>
    <col min="8705" max="8705" width="5" style="120" customWidth="1"/>
    <col min="8706" max="8706" width="9.5703125" style="120" bestFit="1" customWidth="1"/>
    <col min="8707" max="8707" width="24.42578125" style="120" customWidth="1"/>
    <col min="8708" max="8708" width="43.42578125" style="120" customWidth="1"/>
    <col min="8709" max="8709" width="9.5703125" style="120" bestFit="1" customWidth="1"/>
    <col min="8710" max="8710" width="11.5703125" style="120" customWidth="1"/>
    <col min="8711" max="8711" width="11.42578125" style="120" bestFit="1" customWidth="1"/>
    <col min="8712" max="8712" width="10.85546875" style="120" customWidth="1"/>
    <col min="8713" max="8713" width="12.42578125" style="120" bestFit="1" customWidth="1"/>
    <col min="8714" max="8714" width="9.5703125" style="120" bestFit="1" customWidth="1"/>
    <col min="8715" max="8715" width="9.85546875" style="120" bestFit="1" customWidth="1"/>
    <col min="8716" max="8716" width="9.5703125" style="120" bestFit="1" customWidth="1"/>
    <col min="8717" max="8717" width="15" style="120" bestFit="1" customWidth="1"/>
    <col min="8718" max="8718" width="5.140625" style="120" customWidth="1"/>
    <col min="8719" max="8960" width="9.140625" style="120"/>
    <col min="8961" max="8961" width="5" style="120" customWidth="1"/>
    <col min="8962" max="8962" width="9.5703125" style="120" bestFit="1" customWidth="1"/>
    <col min="8963" max="8963" width="24.42578125" style="120" customWidth="1"/>
    <col min="8964" max="8964" width="43.42578125" style="120" customWidth="1"/>
    <col min="8965" max="8965" width="9.5703125" style="120" bestFit="1" customWidth="1"/>
    <col min="8966" max="8966" width="11.5703125" style="120" customWidth="1"/>
    <col min="8967" max="8967" width="11.42578125" style="120" bestFit="1" customWidth="1"/>
    <col min="8968" max="8968" width="10.85546875" style="120" customWidth="1"/>
    <col min="8969" max="8969" width="12.42578125" style="120" bestFit="1" customWidth="1"/>
    <col min="8970" max="8970" width="9.5703125" style="120" bestFit="1" customWidth="1"/>
    <col min="8971" max="8971" width="9.85546875" style="120" bestFit="1" customWidth="1"/>
    <col min="8972" max="8972" width="9.5703125" style="120" bestFit="1" customWidth="1"/>
    <col min="8973" max="8973" width="15" style="120" bestFit="1" customWidth="1"/>
    <col min="8974" max="8974" width="5.140625" style="120" customWidth="1"/>
    <col min="8975" max="9216" width="9.140625" style="120"/>
    <col min="9217" max="9217" width="5" style="120" customWidth="1"/>
    <col min="9218" max="9218" width="9.5703125" style="120" bestFit="1" customWidth="1"/>
    <col min="9219" max="9219" width="24.42578125" style="120" customWidth="1"/>
    <col min="9220" max="9220" width="43.42578125" style="120" customWidth="1"/>
    <col min="9221" max="9221" width="9.5703125" style="120" bestFit="1" customWidth="1"/>
    <col min="9222" max="9222" width="11.5703125" style="120" customWidth="1"/>
    <col min="9223" max="9223" width="11.42578125" style="120" bestFit="1" customWidth="1"/>
    <col min="9224" max="9224" width="10.85546875" style="120" customWidth="1"/>
    <col min="9225" max="9225" width="12.42578125" style="120" bestFit="1" customWidth="1"/>
    <col min="9226" max="9226" width="9.5703125" style="120" bestFit="1" customWidth="1"/>
    <col min="9227" max="9227" width="9.85546875" style="120" bestFit="1" customWidth="1"/>
    <col min="9228" max="9228" width="9.5703125" style="120" bestFit="1" customWidth="1"/>
    <col min="9229" max="9229" width="15" style="120" bestFit="1" customWidth="1"/>
    <col min="9230" max="9230" width="5.140625" style="120" customWidth="1"/>
    <col min="9231" max="9472" width="9.140625" style="120"/>
    <col min="9473" max="9473" width="5" style="120" customWidth="1"/>
    <col min="9474" max="9474" width="9.5703125" style="120" bestFit="1" customWidth="1"/>
    <col min="9475" max="9475" width="24.42578125" style="120" customWidth="1"/>
    <col min="9476" max="9476" width="43.42578125" style="120" customWidth="1"/>
    <col min="9477" max="9477" width="9.5703125" style="120" bestFit="1" customWidth="1"/>
    <col min="9478" max="9478" width="11.5703125" style="120" customWidth="1"/>
    <col min="9479" max="9479" width="11.42578125" style="120" bestFit="1" customWidth="1"/>
    <col min="9480" max="9480" width="10.85546875" style="120" customWidth="1"/>
    <col min="9481" max="9481" width="12.42578125" style="120" bestFit="1" customWidth="1"/>
    <col min="9482" max="9482" width="9.5703125" style="120" bestFit="1" customWidth="1"/>
    <col min="9483" max="9483" width="9.85546875" style="120" bestFit="1" customWidth="1"/>
    <col min="9484" max="9484" width="9.5703125" style="120" bestFit="1" customWidth="1"/>
    <col min="9485" max="9485" width="15" style="120" bestFit="1" customWidth="1"/>
    <col min="9486" max="9486" width="5.140625" style="120" customWidth="1"/>
    <col min="9487" max="9728" width="9.140625" style="120"/>
    <col min="9729" max="9729" width="5" style="120" customWidth="1"/>
    <col min="9730" max="9730" width="9.5703125" style="120" bestFit="1" customWidth="1"/>
    <col min="9731" max="9731" width="24.42578125" style="120" customWidth="1"/>
    <col min="9732" max="9732" width="43.42578125" style="120" customWidth="1"/>
    <col min="9733" max="9733" width="9.5703125" style="120" bestFit="1" customWidth="1"/>
    <col min="9734" max="9734" width="11.5703125" style="120" customWidth="1"/>
    <col min="9735" max="9735" width="11.42578125" style="120" bestFit="1" customWidth="1"/>
    <col min="9736" max="9736" width="10.85546875" style="120" customWidth="1"/>
    <col min="9737" max="9737" width="12.42578125" style="120" bestFit="1" customWidth="1"/>
    <col min="9738" max="9738" width="9.5703125" style="120" bestFit="1" customWidth="1"/>
    <col min="9739" max="9739" width="9.85546875" style="120" bestFit="1" customWidth="1"/>
    <col min="9740" max="9740" width="9.5703125" style="120" bestFit="1" customWidth="1"/>
    <col min="9741" max="9741" width="15" style="120" bestFit="1" customWidth="1"/>
    <col min="9742" max="9742" width="5.140625" style="120" customWidth="1"/>
    <col min="9743" max="9984" width="9.140625" style="120"/>
    <col min="9985" max="9985" width="5" style="120" customWidth="1"/>
    <col min="9986" max="9986" width="9.5703125" style="120" bestFit="1" customWidth="1"/>
    <col min="9987" max="9987" width="24.42578125" style="120" customWidth="1"/>
    <col min="9988" max="9988" width="43.42578125" style="120" customWidth="1"/>
    <col min="9989" max="9989" width="9.5703125" style="120" bestFit="1" customWidth="1"/>
    <col min="9990" max="9990" width="11.5703125" style="120" customWidth="1"/>
    <col min="9991" max="9991" width="11.42578125" style="120" bestFit="1" customWidth="1"/>
    <col min="9992" max="9992" width="10.85546875" style="120" customWidth="1"/>
    <col min="9993" max="9993" width="12.42578125" style="120" bestFit="1" customWidth="1"/>
    <col min="9994" max="9994" width="9.5703125" style="120" bestFit="1" customWidth="1"/>
    <col min="9995" max="9995" width="9.85546875" style="120" bestFit="1" customWidth="1"/>
    <col min="9996" max="9996" width="9.5703125" style="120" bestFit="1" customWidth="1"/>
    <col min="9997" max="9997" width="15" style="120" bestFit="1" customWidth="1"/>
    <col min="9998" max="9998" width="5.140625" style="120" customWidth="1"/>
    <col min="9999" max="10240" width="9.140625" style="120"/>
    <col min="10241" max="10241" width="5" style="120" customWidth="1"/>
    <col min="10242" max="10242" width="9.5703125" style="120" bestFit="1" customWidth="1"/>
    <col min="10243" max="10243" width="24.42578125" style="120" customWidth="1"/>
    <col min="10244" max="10244" width="43.42578125" style="120" customWidth="1"/>
    <col min="10245" max="10245" width="9.5703125" style="120" bestFit="1" customWidth="1"/>
    <col min="10246" max="10246" width="11.5703125" style="120" customWidth="1"/>
    <col min="10247" max="10247" width="11.42578125" style="120" bestFit="1" customWidth="1"/>
    <col min="10248" max="10248" width="10.85546875" style="120" customWidth="1"/>
    <col min="10249" max="10249" width="12.42578125" style="120" bestFit="1" customWidth="1"/>
    <col min="10250" max="10250" width="9.5703125" style="120" bestFit="1" customWidth="1"/>
    <col min="10251" max="10251" width="9.85546875" style="120" bestFit="1" customWidth="1"/>
    <col min="10252" max="10252" width="9.5703125" style="120" bestFit="1" customWidth="1"/>
    <col min="10253" max="10253" width="15" style="120" bestFit="1" customWidth="1"/>
    <col min="10254" max="10254" width="5.140625" style="120" customWidth="1"/>
    <col min="10255" max="10496" width="9.140625" style="120"/>
    <col min="10497" max="10497" width="5" style="120" customWidth="1"/>
    <col min="10498" max="10498" width="9.5703125" style="120" bestFit="1" customWidth="1"/>
    <col min="10499" max="10499" width="24.42578125" style="120" customWidth="1"/>
    <col min="10500" max="10500" width="43.42578125" style="120" customWidth="1"/>
    <col min="10501" max="10501" width="9.5703125" style="120" bestFit="1" customWidth="1"/>
    <col min="10502" max="10502" width="11.5703125" style="120" customWidth="1"/>
    <col min="10503" max="10503" width="11.42578125" style="120" bestFit="1" customWidth="1"/>
    <col min="10504" max="10504" width="10.85546875" style="120" customWidth="1"/>
    <col min="10505" max="10505" width="12.42578125" style="120" bestFit="1" customWidth="1"/>
    <col min="10506" max="10506" width="9.5703125" style="120" bestFit="1" customWidth="1"/>
    <col min="10507" max="10507" width="9.85546875" style="120" bestFit="1" customWidth="1"/>
    <col min="10508" max="10508" width="9.5703125" style="120" bestFit="1" customWidth="1"/>
    <col min="10509" max="10509" width="15" style="120" bestFit="1" customWidth="1"/>
    <col min="10510" max="10510" width="5.140625" style="120" customWidth="1"/>
    <col min="10511" max="10752" width="9.140625" style="120"/>
    <col min="10753" max="10753" width="5" style="120" customWidth="1"/>
    <col min="10754" max="10754" width="9.5703125" style="120" bestFit="1" customWidth="1"/>
    <col min="10755" max="10755" width="24.42578125" style="120" customWidth="1"/>
    <col min="10756" max="10756" width="43.42578125" style="120" customWidth="1"/>
    <col min="10757" max="10757" width="9.5703125" style="120" bestFit="1" customWidth="1"/>
    <col min="10758" max="10758" width="11.5703125" style="120" customWidth="1"/>
    <col min="10759" max="10759" width="11.42578125" style="120" bestFit="1" customWidth="1"/>
    <col min="10760" max="10760" width="10.85546875" style="120" customWidth="1"/>
    <col min="10761" max="10761" width="12.42578125" style="120" bestFit="1" customWidth="1"/>
    <col min="10762" max="10762" width="9.5703125" style="120" bestFit="1" customWidth="1"/>
    <col min="10763" max="10763" width="9.85546875" style="120" bestFit="1" customWidth="1"/>
    <col min="10764" max="10764" width="9.5703125" style="120" bestFit="1" customWidth="1"/>
    <col min="10765" max="10765" width="15" style="120" bestFit="1" customWidth="1"/>
    <col min="10766" max="10766" width="5.140625" style="120" customWidth="1"/>
    <col min="10767" max="11008" width="9.140625" style="120"/>
    <col min="11009" max="11009" width="5" style="120" customWidth="1"/>
    <col min="11010" max="11010" width="9.5703125" style="120" bestFit="1" customWidth="1"/>
    <col min="11011" max="11011" width="24.42578125" style="120" customWidth="1"/>
    <col min="11012" max="11012" width="43.42578125" style="120" customWidth="1"/>
    <col min="11013" max="11013" width="9.5703125" style="120" bestFit="1" customWidth="1"/>
    <col min="11014" max="11014" width="11.5703125" style="120" customWidth="1"/>
    <col min="11015" max="11015" width="11.42578125" style="120" bestFit="1" customWidth="1"/>
    <col min="11016" max="11016" width="10.85546875" style="120" customWidth="1"/>
    <col min="11017" max="11017" width="12.42578125" style="120" bestFit="1" customWidth="1"/>
    <col min="11018" max="11018" width="9.5703125" style="120" bestFit="1" customWidth="1"/>
    <col min="11019" max="11019" width="9.85546875" style="120" bestFit="1" customWidth="1"/>
    <col min="11020" max="11020" width="9.5703125" style="120" bestFit="1" customWidth="1"/>
    <col min="11021" max="11021" width="15" style="120" bestFit="1" customWidth="1"/>
    <col min="11022" max="11022" width="5.140625" style="120" customWidth="1"/>
    <col min="11023" max="11264" width="9.140625" style="120"/>
    <col min="11265" max="11265" width="5" style="120" customWidth="1"/>
    <col min="11266" max="11266" width="9.5703125" style="120" bestFit="1" customWidth="1"/>
    <col min="11267" max="11267" width="24.42578125" style="120" customWidth="1"/>
    <col min="11268" max="11268" width="43.42578125" style="120" customWidth="1"/>
    <col min="11269" max="11269" width="9.5703125" style="120" bestFit="1" customWidth="1"/>
    <col min="11270" max="11270" width="11.5703125" style="120" customWidth="1"/>
    <col min="11271" max="11271" width="11.42578125" style="120" bestFit="1" customWidth="1"/>
    <col min="11272" max="11272" width="10.85546875" style="120" customWidth="1"/>
    <col min="11273" max="11273" width="12.42578125" style="120" bestFit="1" customWidth="1"/>
    <col min="11274" max="11274" width="9.5703125" style="120" bestFit="1" customWidth="1"/>
    <col min="11275" max="11275" width="9.85546875" style="120" bestFit="1" customWidth="1"/>
    <col min="11276" max="11276" width="9.5703125" style="120" bestFit="1" customWidth="1"/>
    <col min="11277" max="11277" width="15" style="120" bestFit="1" customWidth="1"/>
    <col min="11278" max="11278" width="5.140625" style="120" customWidth="1"/>
    <col min="11279" max="11520" width="9.140625" style="120"/>
    <col min="11521" max="11521" width="5" style="120" customWidth="1"/>
    <col min="11522" max="11522" width="9.5703125" style="120" bestFit="1" customWidth="1"/>
    <col min="11523" max="11523" width="24.42578125" style="120" customWidth="1"/>
    <col min="11524" max="11524" width="43.42578125" style="120" customWidth="1"/>
    <col min="11525" max="11525" width="9.5703125" style="120" bestFit="1" customWidth="1"/>
    <col min="11526" max="11526" width="11.5703125" style="120" customWidth="1"/>
    <col min="11527" max="11527" width="11.42578125" style="120" bestFit="1" customWidth="1"/>
    <col min="11528" max="11528" width="10.85546875" style="120" customWidth="1"/>
    <col min="11529" max="11529" width="12.42578125" style="120" bestFit="1" customWidth="1"/>
    <col min="11530" max="11530" width="9.5703125" style="120" bestFit="1" customWidth="1"/>
    <col min="11531" max="11531" width="9.85546875" style="120" bestFit="1" customWidth="1"/>
    <col min="11532" max="11532" width="9.5703125" style="120" bestFit="1" customWidth="1"/>
    <col min="11533" max="11533" width="15" style="120" bestFit="1" customWidth="1"/>
    <col min="11534" max="11534" width="5.140625" style="120" customWidth="1"/>
    <col min="11535" max="11776" width="9.140625" style="120"/>
    <col min="11777" max="11777" width="5" style="120" customWidth="1"/>
    <col min="11778" max="11778" width="9.5703125" style="120" bestFit="1" customWidth="1"/>
    <col min="11779" max="11779" width="24.42578125" style="120" customWidth="1"/>
    <col min="11780" max="11780" width="43.42578125" style="120" customWidth="1"/>
    <col min="11781" max="11781" width="9.5703125" style="120" bestFit="1" customWidth="1"/>
    <col min="11782" max="11782" width="11.5703125" style="120" customWidth="1"/>
    <col min="11783" max="11783" width="11.42578125" style="120" bestFit="1" customWidth="1"/>
    <col min="11784" max="11784" width="10.85546875" style="120" customWidth="1"/>
    <col min="11785" max="11785" width="12.42578125" style="120" bestFit="1" customWidth="1"/>
    <col min="11786" max="11786" width="9.5703125" style="120" bestFit="1" customWidth="1"/>
    <col min="11787" max="11787" width="9.85546875" style="120" bestFit="1" customWidth="1"/>
    <col min="11788" max="11788" width="9.5703125" style="120" bestFit="1" customWidth="1"/>
    <col min="11789" max="11789" width="15" style="120" bestFit="1" customWidth="1"/>
    <col min="11790" max="11790" width="5.140625" style="120" customWidth="1"/>
    <col min="11791" max="12032" width="9.140625" style="120"/>
    <col min="12033" max="12033" width="5" style="120" customWidth="1"/>
    <col min="12034" max="12034" width="9.5703125" style="120" bestFit="1" customWidth="1"/>
    <col min="12035" max="12035" width="24.42578125" style="120" customWidth="1"/>
    <col min="12036" max="12036" width="43.42578125" style="120" customWidth="1"/>
    <col min="12037" max="12037" width="9.5703125" style="120" bestFit="1" customWidth="1"/>
    <col min="12038" max="12038" width="11.5703125" style="120" customWidth="1"/>
    <col min="12039" max="12039" width="11.42578125" style="120" bestFit="1" customWidth="1"/>
    <col min="12040" max="12040" width="10.85546875" style="120" customWidth="1"/>
    <col min="12041" max="12041" width="12.42578125" style="120" bestFit="1" customWidth="1"/>
    <col min="12042" max="12042" width="9.5703125" style="120" bestFit="1" customWidth="1"/>
    <col min="12043" max="12043" width="9.85546875" style="120" bestFit="1" customWidth="1"/>
    <col min="12044" max="12044" width="9.5703125" style="120" bestFit="1" customWidth="1"/>
    <col min="12045" max="12045" width="15" style="120" bestFit="1" customWidth="1"/>
    <col min="12046" max="12046" width="5.140625" style="120" customWidth="1"/>
    <col min="12047" max="12288" width="9.140625" style="120"/>
    <col min="12289" max="12289" width="5" style="120" customWidth="1"/>
    <col min="12290" max="12290" width="9.5703125" style="120" bestFit="1" customWidth="1"/>
    <col min="12291" max="12291" width="24.42578125" style="120" customWidth="1"/>
    <col min="12292" max="12292" width="43.42578125" style="120" customWidth="1"/>
    <col min="12293" max="12293" width="9.5703125" style="120" bestFit="1" customWidth="1"/>
    <col min="12294" max="12294" width="11.5703125" style="120" customWidth="1"/>
    <col min="12295" max="12295" width="11.42578125" style="120" bestFit="1" customWidth="1"/>
    <col min="12296" max="12296" width="10.85546875" style="120" customWidth="1"/>
    <col min="12297" max="12297" width="12.42578125" style="120" bestFit="1" customWidth="1"/>
    <col min="12298" max="12298" width="9.5703125" style="120" bestFit="1" customWidth="1"/>
    <col min="12299" max="12299" width="9.85546875" style="120" bestFit="1" customWidth="1"/>
    <col min="12300" max="12300" width="9.5703125" style="120" bestFit="1" customWidth="1"/>
    <col min="12301" max="12301" width="15" style="120" bestFit="1" customWidth="1"/>
    <col min="12302" max="12302" width="5.140625" style="120" customWidth="1"/>
    <col min="12303" max="12544" width="9.140625" style="120"/>
    <col min="12545" max="12545" width="5" style="120" customWidth="1"/>
    <col min="12546" max="12546" width="9.5703125" style="120" bestFit="1" customWidth="1"/>
    <col min="12547" max="12547" width="24.42578125" style="120" customWidth="1"/>
    <col min="12548" max="12548" width="43.42578125" style="120" customWidth="1"/>
    <col min="12549" max="12549" width="9.5703125" style="120" bestFit="1" customWidth="1"/>
    <col min="12550" max="12550" width="11.5703125" style="120" customWidth="1"/>
    <col min="12551" max="12551" width="11.42578125" style="120" bestFit="1" customWidth="1"/>
    <col min="12552" max="12552" width="10.85546875" style="120" customWidth="1"/>
    <col min="12553" max="12553" width="12.42578125" style="120" bestFit="1" customWidth="1"/>
    <col min="12554" max="12554" width="9.5703125" style="120" bestFit="1" customWidth="1"/>
    <col min="12555" max="12555" width="9.85546875" style="120" bestFit="1" customWidth="1"/>
    <col min="12556" max="12556" width="9.5703125" style="120" bestFit="1" customWidth="1"/>
    <col min="12557" max="12557" width="15" style="120" bestFit="1" customWidth="1"/>
    <col min="12558" max="12558" width="5.140625" style="120" customWidth="1"/>
    <col min="12559" max="12800" width="9.140625" style="120"/>
    <col min="12801" max="12801" width="5" style="120" customWidth="1"/>
    <col min="12802" max="12802" width="9.5703125" style="120" bestFit="1" customWidth="1"/>
    <col min="12803" max="12803" width="24.42578125" style="120" customWidth="1"/>
    <col min="12804" max="12804" width="43.42578125" style="120" customWidth="1"/>
    <col min="12805" max="12805" width="9.5703125" style="120" bestFit="1" customWidth="1"/>
    <col min="12806" max="12806" width="11.5703125" style="120" customWidth="1"/>
    <col min="12807" max="12807" width="11.42578125" style="120" bestFit="1" customWidth="1"/>
    <col min="12808" max="12808" width="10.85546875" style="120" customWidth="1"/>
    <col min="12809" max="12809" width="12.42578125" style="120" bestFit="1" customWidth="1"/>
    <col min="12810" max="12810" width="9.5703125" style="120" bestFit="1" customWidth="1"/>
    <col min="12811" max="12811" width="9.85546875" style="120" bestFit="1" customWidth="1"/>
    <col min="12812" max="12812" width="9.5703125" style="120" bestFit="1" customWidth="1"/>
    <col min="12813" max="12813" width="15" style="120" bestFit="1" customWidth="1"/>
    <col min="12814" max="12814" width="5.140625" style="120" customWidth="1"/>
    <col min="12815" max="13056" width="9.140625" style="120"/>
    <col min="13057" max="13057" width="5" style="120" customWidth="1"/>
    <col min="13058" max="13058" width="9.5703125" style="120" bestFit="1" customWidth="1"/>
    <col min="13059" max="13059" width="24.42578125" style="120" customWidth="1"/>
    <col min="13060" max="13060" width="43.42578125" style="120" customWidth="1"/>
    <col min="13061" max="13061" width="9.5703125" style="120" bestFit="1" customWidth="1"/>
    <col min="13062" max="13062" width="11.5703125" style="120" customWidth="1"/>
    <col min="13063" max="13063" width="11.42578125" style="120" bestFit="1" customWidth="1"/>
    <col min="13064" max="13064" width="10.85546875" style="120" customWidth="1"/>
    <col min="13065" max="13065" width="12.42578125" style="120" bestFit="1" customWidth="1"/>
    <col min="13066" max="13066" width="9.5703125" style="120" bestFit="1" customWidth="1"/>
    <col min="13067" max="13067" width="9.85546875" style="120" bestFit="1" customWidth="1"/>
    <col min="13068" max="13068" width="9.5703125" style="120" bestFit="1" customWidth="1"/>
    <col min="13069" max="13069" width="15" style="120" bestFit="1" customWidth="1"/>
    <col min="13070" max="13070" width="5.140625" style="120" customWidth="1"/>
    <col min="13071" max="13312" width="9.140625" style="120"/>
    <col min="13313" max="13313" width="5" style="120" customWidth="1"/>
    <col min="13314" max="13314" width="9.5703125" style="120" bestFit="1" customWidth="1"/>
    <col min="13315" max="13315" width="24.42578125" style="120" customWidth="1"/>
    <col min="13316" max="13316" width="43.42578125" style="120" customWidth="1"/>
    <col min="13317" max="13317" width="9.5703125" style="120" bestFit="1" customWidth="1"/>
    <col min="13318" max="13318" width="11.5703125" style="120" customWidth="1"/>
    <col min="13319" max="13319" width="11.42578125" style="120" bestFit="1" customWidth="1"/>
    <col min="13320" max="13320" width="10.85546875" style="120" customWidth="1"/>
    <col min="13321" max="13321" width="12.42578125" style="120" bestFit="1" customWidth="1"/>
    <col min="13322" max="13322" width="9.5703125" style="120" bestFit="1" customWidth="1"/>
    <col min="13323" max="13323" width="9.85546875" style="120" bestFit="1" customWidth="1"/>
    <col min="13324" max="13324" width="9.5703125" style="120" bestFit="1" customWidth="1"/>
    <col min="13325" max="13325" width="15" style="120" bestFit="1" customWidth="1"/>
    <col min="13326" max="13326" width="5.140625" style="120" customWidth="1"/>
    <col min="13327" max="13568" width="9.140625" style="120"/>
    <col min="13569" max="13569" width="5" style="120" customWidth="1"/>
    <col min="13570" max="13570" width="9.5703125" style="120" bestFit="1" customWidth="1"/>
    <col min="13571" max="13571" width="24.42578125" style="120" customWidth="1"/>
    <col min="13572" max="13572" width="43.42578125" style="120" customWidth="1"/>
    <col min="13573" max="13573" width="9.5703125" style="120" bestFit="1" customWidth="1"/>
    <col min="13574" max="13574" width="11.5703125" style="120" customWidth="1"/>
    <col min="13575" max="13575" width="11.42578125" style="120" bestFit="1" customWidth="1"/>
    <col min="13576" max="13576" width="10.85546875" style="120" customWidth="1"/>
    <col min="13577" max="13577" width="12.42578125" style="120" bestFit="1" customWidth="1"/>
    <col min="13578" max="13578" width="9.5703125" style="120" bestFit="1" customWidth="1"/>
    <col min="13579" max="13579" width="9.85546875" style="120" bestFit="1" customWidth="1"/>
    <col min="13580" max="13580" width="9.5703125" style="120" bestFit="1" customWidth="1"/>
    <col min="13581" max="13581" width="15" style="120" bestFit="1" customWidth="1"/>
    <col min="13582" max="13582" width="5.140625" style="120" customWidth="1"/>
    <col min="13583" max="13824" width="9.140625" style="120"/>
    <col min="13825" max="13825" width="5" style="120" customWidth="1"/>
    <col min="13826" max="13826" width="9.5703125" style="120" bestFit="1" customWidth="1"/>
    <col min="13827" max="13827" width="24.42578125" style="120" customWidth="1"/>
    <col min="13828" max="13828" width="43.42578125" style="120" customWidth="1"/>
    <col min="13829" max="13829" width="9.5703125" style="120" bestFit="1" customWidth="1"/>
    <col min="13830" max="13830" width="11.5703125" style="120" customWidth="1"/>
    <col min="13831" max="13831" width="11.42578125" style="120" bestFit="1" customWidth="1"/>
    <col min="13832" max="13832" width="10.85546875" style="120" customWidth="1"/>
    <col min="13833" max="13833" width="12.42578125" style="120" bestFit="1" customWidth="1"/>
    <col min="13834" max="13834" width="9.5703125" style="120" bestFit="1" customWidth="1"/>
    <col min="13835" max="13835" width="9.85546875" style="120" bestFit="1" customWidth="1"/>
    <col min="13836" max="13836" width="9.5703125" style="120" bestFit="1" customWidth="1"/>
    <col min="13837" max="13837" width="15" style="120" bestFit="1" customWidth="1"/>
    <col min="13838" max="13838" width="5.140625" style="120" customWidth="1"/>
    <col min="13839" max="14080" width="9.140625" style="120"/>
    <col min="14081" max="14081" width="5" style="120" customWidth="1"/>
    <col min="14082" max="14082" width="9.5703125" style="120" bestFit="1" customWidth="1"/>
    <col min="14083" max="14083" width="24.42578125" style="120" customWidth="1"/>
    <col min="14084" max="14084" width="43.42578125" style="120" customWidth="1"/>
    <col min="14085" max="14085" width="9.5703125" style="120" bestFit="1" customWidth="1"/>
    <col min="14086" max="14086" width="11.5703125" style="120" customWidth="1"/>
    <col min="14087" max="14087" width="11.42578125" style="120" bestFit="1" customWidth="1"/>
    <col min="14088" max="14088" width="10.85546875" style="120" customWidth="1"/>
    <col min="14089" max="14089" width="12.42578125" style="120" bestFit="1" customWidth="1"/>
    <col min="14090" max="14090" width="9.5703125" style="120" bestFit="1" customWidth="1"/>
    <col min="14091" max="14091" width="9.85546875" style="120" bestFit="1" customWidth="1"/>
    <col min="14092" max="14092" width="9.5703125" style="120" bestFit="1" customWidth="1"/>
    <col min="14093" max="14093" width="15" style="120" bestFit="1" customWidth="1"/>
    <col min="14094" max="14094" width="5.140625" style="120" customWidth="1"/>
    <col min="14095" max="14336" width="9.140625" style="120"/>
    <col min="14337" max="14337" width="5" style="120" customWidth="1"/>
    <col min="14338" max="14338" width="9.5703125" style="120" bestFit="1" customWidth="1"/>
    <col min="14339" max="14339" width="24.42578125" style="120" customWidth="1"/>
    <col min="14340" max="14340" width="43.42578125" style="120" customWidth="1"/>
    <col min="14341" max="14341" width="9.5703125" style="120" bestFit="1" customWidth="1"/>
    <col min="14342" max="14342" width="11.5703125" style="120" customWidth="1"/>
    <col min="14343" max="14343" width="11.42578125" style="120" bestFit="1" customWidth="1"/>
    <col min="14344" max="14344" width="10.85546875" style="120" customWidth="1"/>
    <col min="14345" max="14345" width="12.42578125" style="120" bestFit="1" customWidth="1"/>
    <col min="14346" max="14346" width="9.5703125" style="120" bestFit="1" customWidth="1"/>
    <col min="14347" max="14347" width="9.85546875" style="120" bestFit="1" customWidth="1"/>
    <col min="14348" max="14348" width="9.5703125" style="120" bestFit="1" customWidth="1"/>
    <col min="14349" max="14349" width="15" style="120" bestFit="1" customWidth="1"/>
    <col min="14350" max="14350" width="5.140625" style="120" customWidth="1"/>
    <col min="14351" max="14592" width="9.140625" style="120"/>
    <col min="14593" max="14593" width="5" style="120" customWidth="1"/>
    <col min="14594" max="14594" width="9.5703125" style="120" bestFit="1" customWidth="1"/>
    <col min="14595" max="14595" width="24.42578125" style="120" customWidth="1"/>
    <col min="14596" max="14596" width="43.42578125" style="120" customWidth="1"/>
    <col min="14597" max="14597" width="9.5703125" style="120" bestFit="1" customWidth="1"/>
    <col min="14598" max="14598" width="11.5703125" style="120" customWidth="1"/>
    <col min="14599" max="14599" width="11.42578125" style="120" bestFit="1" customWidth="1"/>
    <col min="14600" max="14600" width="10.85546875" style="120" customWidth="1"/>
    <col min="14601" max="14601" width="12.42578125" style="120" bestFit="1" customWidth="1"/>
    <col min="14602" max="14602" width="9.5703125" style="120" bestFit="1" customWidth="1"/>
    <col min="14603" max="14603" width="9.85546875" style="120" bestFit="1" customWidth="1"/>
    <col min="14604" max="14604" width="9.5703125" style="120" bestFit="1" customWidth="1"/>
    <col min="14605" max="14605" width="15" style="120" bestFit="1" customWidth="1"/>
    <col min="14606" max="14606" width="5.140625" style="120" customWidth="1"/>
    <col min="14607" max="14848" width="9.140625" style="120"/>
    <col min="14849" max="14849" width="5" style="120" customWidth="1"/>
    <col min="14850" max="14850" width="9.5703125" style="120" bestFit="1" customWidth="1"/>
    <col min="14851" max="14851" width="24.42578125" style="120" customWidth="1"/>
    <col min="14852" max="14852" width="43.42578125" style="120" customWidth="1"/>
    <col min="14853" max="14853" width="9.5703125" style="120" bestFit="1" customWidth="1"/>
    <col min="14854" max="14854" width="11.5703125" style="120" customWidth="1"/>
    <col min="14855" max="14855" width="11.42578125" style="120" bestFit="1" customWidth="1"/>
    <col min="14856" max="14856" width="10.85546875" style="120" customWidth="1"/>
    <col min="14857" max="14857" width="12.42578125" style="120" bestFit="1" customWidth="1"/>
    <col min="14858" max="14858" width="9.5703125" style="120" bestFit="1" customWidth="1"/>
    <col min="14859" max="14859" width="9.85546875" style="120" bestFit="1" customWidth="1"/>
    <col min="14860" max="14860" width="9.5703125" style="120" bestFit="1" customWidth="1"/>
    <col min="14861" max="14861" width="15" style="120" bestFit="1" customWidth="1"/>
    <col min="14862" max="14862" width="5.140625" style="120" customWidth="1"/>
    <col min="14863" max="15104" width="9.140625" style="120"/>
    <col min="15105" max="15105" width="5" style="120" customWidth="1"/>
    <col min="15106" max="15106" width="9.5703125" style="120" bestFit="1" customWidth="1"/>
    <col min="15107" max="15107" width="24.42578125" style="120" customWidth="1"/>
    <col min="15108" max="15108" width="43.42578125" style="120" customWidth="1"/>
    <col min="15109" max="15109" width="9.5703125" style="120" bestFit="1" customWidth="1"/>
    <col min="15110" max="15110" width="11.5703125" style="120" customWidth="1"/>
    <col min="15111" max="15111" width="11.42578125" style="120" bestFit="1" customWidth="1"/>
    <col min="15112" max="15112" width="10.85546875" style="120" customWidth="1"/>
    <col min="15113" max="15113" width="12.42578125" style="120" bestFit="1" customWidth="1"/>
    <col min="15114" max="15114" width="9.5703125" style="120" bestFit="1" customWidth="1"/>
    <col min="15115" max="15115" width="9.85546875" style="120" bestFit="1" customWidth="1"/>
    <col min="15116" max="15116" width="9.5703125" style="120" bestFit="1" customWidth="1"/>
    <col min="15117" max="15117" width="15" style="120" bestFit="1" customWidth="1"/>
    <col min="15118" max="15118" width="5.140625" style="120" customWidth="1"/>
    <col min="15119" max="15360" width="9.140625" style="120"/>
    <col min="15361" max="15361" width="5" style="120" customWidth="1"/>
    <col min="15362" max="15362" width="9.5703125" style="120" bestFit="1" customWidth="1"/>
    <col min="15363" max="15363" width="24.42578125" style="120" customWidth="1"/>
    <col min="15364" max="15364" width="43.42578125" style="120" customWidth="1"/>
    <col min="15365" max="15365" width="9.5703125" style="120" bestFit="1" customWidth="1"/>
    <col min="15366" max="15366" width="11.5703125" style="120" customWidth="1"/>
    <col min="15367" max="15367" width="11.42578125" style="120" bestFit="1" customWidth="1"/>
    <col min="15368" max="15368" width="10.85546875" style="120" customWidth="1"/>
    <col min="15369" max="15369" width="12.42578125" style="120" bestFit="1" customWidth="1"/>
    <col min="15370" max="15370" width="9.5703125" style="120" bestFit="1" customWidth="1"/>
    <col min="15371" max="15371" width="9.85546875" style="120" bestFit="1" customWidth="1"/>
    <col min="15372" max="15372" width="9.5703125" style="120" bestFit="1" customWidth="1"/>
    <col min="15373" max="15373" width="15" style="120" bestFit="1" customWidth="1"/>
    <col min="15374" max="15374" width="5.140625" style="120" customWidth="1"/>
    <col min="15375" max="15616" width="9.140625" style="120"/>
    <col min="15617" max="15617" width="5" style="120" customWidth="1"/>
    <col min="15618" max="15618" width="9.5703125" style="120" bestFit="1" customWidth="1"/>
    <col min="15619" max="15619" width="24.42578125" style="120" customWidth="1"/>
    <col min="15620" max="15620" width="43.42578125" style="120" customWidth="1"/>
    <col min="15621" max="15621" width="9.5703125" style="120" bestFit="1" customWidth="1"/>
    <col min="15622" max="15622" width="11.5703125" style="120" customWidth="1"/>
    <col min="15623" max="15623" width="11.42578125" style="120" bestFit="1" customWidth="1"/>
    <col min="15624" max="15624" width="10.85546875" style="120" customWidth="1"/>
    <col min="15625" max="15625" width="12.42578125" style="120" bestFit="1" customWidth="1"/>
    <col min="15626" max="15626" width="9.5703125" style="120" bestFit="1" customWidth="1"/>
    <col min="15627" max="15627" width="9.85546875" style="120" bestFit="1" customWidth="1"/>
    <col min="15628" max="15628" width="9.5703125" style="120" bestFit="1" customWidth="1"/>
    <col min="15629" max="15629" width="15" style="120" bestFit="1" customWidth="1"/>
    <col min="15630" max="15630" width="5.140625" style="120" customWidth="1"/>
    <col min="15631" max="15872" width="9.140625" style="120"/>
    <col min="15873" max="15873" width="5" style="120" customWidth="1"/>
    <col min="15874" max="15874" width="9.5703125" style="120" bestFit="1" customWidth="1"/>
    <col min="15875" max="15875" width="24.42578125" style="120" customWidth="1"/>
    <col min="15876" max="15876" width="43.42578125" style="120" customWidth="1"/>
    <col min="15877" max="15877" width="9.5703125" style="120" bestFit="1" customWidth="1"/>
    <col min="15878" max="15878" width="11.5703125" style="120" customWidth="1"/>
    <col min="15879" max="15879" width="11.42578125" style="120" bestFit="1" customWidth="1"/>
    <col min="15880" max="15880" width="10.85546875" style="120" customWidth="1"/>
    <col min="15881" max="15881" width="12.42578125" style="120" bestFit="1" customWidth="1"/>
    <col min="15882" max="15882" width="9.5703125" style="120" bestFit="1" customWidth="1"/>
    <col min="15883" max="15883" width="9.85546875" style="120" bestFit="1" customWidth="1"/>
    <col min="15884" max="15884" width="9.5703125" style="120" bestFit="1" customWidth="1"/>
    <col min="15885" max="15885" width="15" style="120" bestFit="1" customWidth="1"/>
    <col min="15886" max="15886" width="5.140625" style="120" customWidth="1"/>
    <col min="15887" max="16128" width="9.140625" style="120"/>
    <col min="16129" max="16129" width="5" style="120" customWidth="1"/>
    <col min="16130" max="16130" width="9.5703125" style="120" bestFit="1" customWidth="1"/>
    <col min="16131" max="16131" width="24.42578125" style="120" customWidth="1"/>
    <col min="16132" max="16132" width="43.42578125" style="120" customWidth="1"/>
    <col min="16133" max="16133" width="9.5703125" style="120" bestFit="1" customWidth="1"/>
    <col min="16134" max="16134" width="11.5703125" style="120" customWidth="1"/>
    <col min="16135" max="16135" width="11.42578125" style="120" bestFit="1" customWidth="1"/>
    <col min="16136" max="16136" width="10.85546875" style="120" customWidth="1"/>
    <col min="16137" max="16137" width="12.42578125" style="120" bestFit="1" customWidth="1"/>
    <col min="16138" max="16138" width="9.5703125" style="120" bestFit="1" customWidth="1"/>
    <col min="16139" max="16139" width="9.85546875" style="120" bestFit="1" customWidth="1"/>
    <col min="16140" max="16140" width="9.5703125" style="120" bestFit="1" customWidth="1"/>
    <col min="16141" max="16141" width="15" style="120" bestFit="1" customWidth="1"/>
    <col min="16142" max="16142" width="5.140625" style="120" customWidth="1"/>
    <col min="16143" max="16384" width="9.140625" style="120"/>
  </cols>
  <sheetData>
    <row r="1" spans="1:17" x14ac:dyDescent="0.2">
      <c r="A1" s="117"/>
      <c r="B1" s="118"/>
      <c r="C1" s="118"/>
      <c r="D1" s="118"/>
      <c r="E1" s="118"/>
      <c r="F1" s="118"/>
      <c r="G1" s="118"/>
      <c r="H1" s="118"/>
      <c r="I1" s="118"/>
      <c r="J1" s="118"/>
      <c r="K1" s="118"/>
      <c r="L1" s="118"/>
      <c r="M1" s="118"/>
      <c r="N1" s="119"/>
    </row>
    <row r="2" spans="1:17" x14ac:dyDescent="0.2">
      <c r="A2" s="121"/>
      <c r="B2" s="122"/>
      <c r="C2" s="122"/>
      <c r="D2" s="122"/>
      <c r="E2" s="122"/>
      <c r="F2" s="122"/>
      <c r="G2" s="122"/>
      <c r="H2" s="122"/>
      <c r="I2" s="122"/>
      <c r="J2" s="122"/>
      <c r="K2" s="122"/>
      <c r="L2" s="122"/>
      <c r="M2" s="122"/>
      <c r="N2" s="123"/>
    </row>
    <row r="3" spans="1:17" ht="26.25" x14ac:dyDescent="0.2">
      <c r="A3" s="121"/>
      <c r="B3" s="311" t="str">
        <f>[1]Measur!A1</f>
        <v>Strengthening Participatory Organization (SPO)</v>
      </c>
      <c r="C3" s="311"/>
      <c r="D3" s="311"/>
      <c r="E3" s="311"/>
      <c r="F3" s="311"/>
      <c r="G3" s="311"/>
      <c r="H3" s="311"/>
      <c r="I3" s="311"/>
      <c r="J3" s="311"/>
      <c r="K3" s="311"/>
      <c r="L3" s="311"/>
      <c r="M3" s="311"/>
      <c r="N3" s="123"/>
    </row>
    <row r="4" spans="1:17" ht="18.75" x14ac:dyDescent="0.2">
      <c r="A4" s="121"/>
      <c r="B4" s="247" t="s">
        <v>125</v>
      </c>
      <c r="C4" s="247"/>
      <c r="D4" s="247"/>
      <c r="E4" s="247"/>
      <c r="F4" s="247"/>
      <c r="G4" s="247"/>
      <c r="H4" s="247"/>
      <c r="I4" s="247"/>
      <c r="J4" s="247"/>
      <c r="K4" s="247"/>
      <c r="L4" s="247"/>
      <c r="M4" s="247"/>
      <c r="N4" s="123"/>
    </row>
    <row r="5" spans="1:17" ht="18.75" x14ac:dyDescent="0.3">
      <c r="A5" s="121"/>
      <c r="B5" s="290" t="str">
        <f>[1]Measur!$A$3</f>
        <v>Installation of drinking water supply schemes under Milenda Gates Foundation Funded Project at Zahoor Khan Khoso UC Gandar District Sohbat Pur (Doubble Tank with Pit 5' ɸ x 5' deep)</v>
      </c>
      <c r="C5" s="290"/>
      <c r="D5" s="290"/>
      <c r="E5" s="290"/>
      <c r="F5" s="290"/>
      <c r="G5" s="290"/>
      <c r="H5" s="290"/>
      <c r="I5" s="290"/>
      <c r="J5" s="290"/>
      <c r="K5" s="290"/>
      <c r="L5" s="290"/>
      <c r="M5" s="290"/>
      <c r="N5" s="123"/>
    </row>
    <row r="6" spans="1:17" ht="18.75" x14ac:dyDescent="0.3">
      <c r="A6" s="121"/>
      <c r="B6" s="290" t="s">
        <v>126</v>
      </c>
      <c r="C6" s="290"/>
      <c r="D6" s="290"/>
      <c r="E6" s="290"/>
      <c r="F6" s="290"/>
      <c r="G6" s="290"/>
      <c r="H6" s="290"/>
      <c r="I6" s="290"/>
      <c r="J6" s="290"/>
      <c r="K6" s="290"/>
      <c r="L6" s="290"/>
      <c r="M6" s="290"/>
      <c r="N6" s="123"/>
    </row>
    <row r="7" spans="1:17" ht="15.75" x14ac:dyDescent="0.25">
      <c r="A7" s="121"/>
      <c r="B7" s="312" t="s">
        <v>19</v>
      </c>
      <c r="C7" s="313" t="s">
        <v>20</v>
      </c>
      <c r="D7" s="313"/>
      <c r="E7" s="314" t="s">
        <v>21</v>
      </c>
      <c r="F7" s="314"/>
      <c r="G7" s="314"/>
      <c r="H7" s="314"/>
      <c r="I7" s="314"/>
      <c r="J7" s="314" t="s">
        <v>22</v>
      </c>
      <c r="K7" s="314"/>
      <c r="L7" s="314"/>
      <c r="M7" s="314"/>
      <c r="N7" s="123"/>
    </row>
    <row r="8" spans="1:17" ht="47.25" x14ac:dyDescent="0.2">
      <c r="A8" s="121"/>
      <c r="B8" s="312"/>
      <c r="C8" s="313"/>
      <c r="D8" s="313"/>
      <c r="E8" s="125" t="s">
        <v>23</v>
      </c>
      <c r="F8" s="124" t="s">
        <v>24</v>
      </c>
      <c r="G8" s="124" t="s">
        <v>25</v>
      </c>
      <c r="H8" s="124" t="s">
        <v>26</v>
      </c>
      <c r="I8" s="124" t="s">
        <v>27</v>
      </c>
      <c r="J8" s="124" t="s">
        <v>23</v>
      </c>
      <c r="K8" s="124" t="s">
        <v>24</v>
      </c>
      <c r="L8" s="124" t="s">
        <v>28</v>
      </c>
      <c r="M8" s="124" t="s">
        <v>29</v>
      </c>
      <c r="N8" s="123"/>
    </row>
    <row r="9" spans="1:17" ht="15.75" x14ac:dyDescent="0.25">
      <c r="A9" s="121"/>
      <c r="B9" s="126">
        <v>1</v>
      </c>
      <c r="C9" s="308" t="s">
        <v>30</v>
      </c>
      <c r="D9" s="309"/>
      <c r="E9" s="128"/>
      <c r="F9" s="128"/>
      <c r="G9" s="128"/>
      <c r="H9" s="128"/>
      <c r="I9" s="129"/>
      <c r="J9" s="130"/>
      <c r="K9" s="130"/>
      <c r="L9" s="130"/>
      <c r="M9" s="130"/>
      <c r="N9" s="123"/>
      <c r="Q9" s="131"/>
    </row>
    <row r="10" spans="1:17" ht="15.75" x14ac:dyDescent="0.25">
      <c r="A10" s="121"/>
      <c r="B10" s="130"/>
      <c r="C10" s="132" t="s">
        <v>127</v>
      </c>
      <c r="D10" s="127"/>
      <c r="E10" s="133">
        <v>1</v>
      </c>
      <c r="F10" s="133">
        <f>3.142/4</f>
        <v>0.78549999999999998</v>
      </c>
      <c r="G10" s="133">
        <f>5*5</f>
        <v>25</v>
      </c>
      <c r="H10" s="133">
        <v>3.5</v>
      </c>
      <c r="I10" s="134">
        <f>H10*G10*F10*E10</f>
        <v>68.731250000000003</v>
      </c>
      <c r="J10" s="135"/>
      <c r="K10" s="135"/>
      <c r="L10" s="135"/>
      <c r="M10" s="135"/>
      <c r="N10" s="123"/>
    </row>
    <row r="11" spans="1:17" ht="15.75" x14ac:dyDescent="0.25">
      <c r="A11" s="121"/>
      <c r="B11" s="130"/>
      <c r="C11" s="304" t="s">
        <v>38</v>
      </c>
      <c r="D11" s="305"/>
      <c r="E11" s="130"/>
      <c r="F11" s="130"/>
      <c r="G11" s="130"/>
      <c r="H11" s="130"/>
      <c r="I11" s="136">
        <f>SUM(I10:I10)</f>
        <v>68.731250000000003</v>
      </c>
      <c r="J11" s="130"/>
      <c r="K11" s="130"/>
      <c r="L11" s="130"/>
      <c r="M11" s="130"/>
      <c r="N11" s="123"/>
    </row>
    <row r="12" spans="1:17" ht="15.75" x14ac:dyDescent="0.25">
      <c r="A12" s="121"/>
      <c r="B12" s="126">
        <v>2</v>
      </c>
      <c r="C12" s="266" t="s">
        <v>39</v>
      </c>
      <c r="D12" s="267"/>
      <c r="E12" s="130"/>
      <c r="F12" s="130"/>
      <c r="G12" s="130"/>
      <c r="H12" s="130"/>
      <c r="I12" s="137"/>
      <c r="J12" s="130"/>
      <c r="K12" s="130"/>
      <c r="L12" s="130"/>
      <c r="M12" s="130"/>
      <c r="N12" s="123"/>
    </row>
    <row r="13" spans="1:17" ht="15.75" x14ac:dyDescent="0.25">
      <c r="A13" s="121"/>
      <c r="B13" s="130"/>
      <c r="C13" s="132" t="s">
        <v>127</v>
      </c>
      <c r="D13" s="127"/>
      <c r="E13" s="133">
        <v>1</v>
      </c>
      <c r="F13" s="133">
        <f>(3.142*25/4)-(3.124*18.06/4)</f>
        <v>5.5326400000000007</v>
      </c>
      <c r="G13" s="133"/>
      <c r="H13" s="133">
        <v>0.25</v>
      </c>
      <c r="I13" s="138">
        <f>H13*F13*E13</f>
        <v>1.3831600000000002</v>
      </c>
      <c r="J13" s="130"/>
      <c r="K13" s="130"/>
      <c r="L13" s="130"/>
      <c r="M13" s="130"/>
      <c r="N13" s="123"/>
    </row>
    <row r="14" spans="1:17" ht="15.75" x14ac:dyDescent="0.25">
      <c r="A14" s="121"/>
      <c r="B14" s="130"/>
      <c r="C14" s="304" t="s">
        <v>38</v>
      </c>
      <c r="D14" s="305"/>
      <c r="E14" s="130"/>
      <c r="F14" s="130"/>
      <c r="G14" s="130"/>
      <c r="H14" s="130"/>
      <c r="I14" s="136">
        <f>SUM(I13:I13)</f>
        <v>1.3831600000000002</v>
      </c>
      <c r="J14" s="130"/>
      <c r="K14" s="130"/>
      <c r="L14" s="130"/>
      <c r="M14" s="130"/>
      <c r="N14" s="123"/>
    </row>
    <row r="15" spans="1:17" ht="15.75" x14ac:dyDescent="0.25">
      <c r="A15" s="121"/>
      <c r="B15" s="126">
        <v>3</v>
      </c>
      <c r="C15" s="308" t="s">
        <v>128</v>
      </c>
      <c r="D15" s="309"/>
      <c r="E15" s="130"/>
      <c r="F15" s="130"/>
      <c r="G15" s="130"/>
      <c r="H15" s="130"/>
      <c r="I15" s="136"/>
      <c r="J15" s="130"/>
      <c r="K15" s="130"/>
      <c r="L15" s="130"/>
      <c r="M15" s="130"/>
      <c r="N15" s="123"/>
    </row>
    <row r="16" spans="1:17" ht="15.75" x14ac:dyDescent="0.25">
      <c r="A16" s="121"/>
      <c r="B16" s="130"/>
      <c r="C16" s="308" t="s">
        <v>129</v>
      </c>
      <c r="D16" s="309"/>
      <c r="E16" s="133">
        <v>1</v>
      </c>
      <c r="F16" s="133">
        <f>(3.142*25/4)-(3.124*18.06/4)</f>
        <v>5.5326400000000007</v>
      </c>
      <c r="G16" s="133"/>
      <c r="H16" s="133">
        <v>5</v>
      </c>
      <c r="I16" s="138">
        <f>H16*F16*E16</f>
        <v>27.663200000000003</v>
      </c>
      <c r="J16" s="130"/>
      <c r="K16" s="130"/>
      <c r="L16" s="130"/>
      <c r="M16" s="130"/>
      <c r="N16" s="123"/>
    </row>
    <row r="17" spans="1:14" ht="15.75" x14ac:dyDescent="0.25">
      <c r="A17" s="121"/>
      <c r="B17" s="130"/>
      <c r="C17" s="304" t="s">
        <v>38</v>
      </c>
      <c r="D17" s="305"/>
      <c r="E17" s="130"/>
      <c r="F17" s="130"/>
      <c r="G17" s="130"/>
      <c r="H17" s="130"/>
      <c r="I17" s="136">
        <f>SUM(I16:I16)</f>
        <v>27.663200000000003</v>
      </c>
      <c r="J17" s="130"/>
      <c r="K17" s="130"/>
      <c r="L17" s="130" t="s">
        <v>130</v>
      </c>
      <c r="M17" s="139">
        <f>I17*14</f>
        <v>387.28480000000002</v>
      </c>
      <c r="N17" s="123"/>
    </row>
    <row r="18" spans="1:14" ht="15.75" x14ac:dyDescent="0.25">
      <c r="A18" s="121"/>
      <c r="B18" s="126">
        <v>4</v>
      </c>
      <c r="C18" s="306" t="s">
        <v>131</v>
      </c>
      <c r="D18" s="307"/>
      <c r="E18" s="130"/>
      <c r="F18" s="130"/>
      <c r="G18" s="130"/>
      <c r="H18" s="130"/>
      <c r="I18" s="137"/>
      <c r="J18" s="130"/>
      <c r="K18" s="130"/>
      <c r="L18" s="130"/>
      <c r="M18" s="140"/>
      <c r="N18" s="123"/>
    </row>
    <row r="19" spans="1:14" ht="15.75" x14ac:dyDescent="0.25">
      <c r="A19" s="121"/>
      <c r="B19" s="126"/>
      <c r="C19" s="308" t="s">
        <v>132</v>
      </c>
      <c r="D19" s="309"/>
      <c r="E19" s="133">
        <v>2</v>
      </c>
      <c r="F19" s="133">
        <f>3.142/4</f>
        <v>0.78549999999999998</v>
      </c>
      <c r="G19" s="133">
        <f>5*5</f>
        <v>25</v>
      </c>
      <c r="H19" s="133">
        <v>0.25</v>
      </c>
      <c r="I19" s="138">
        <f>H19*F19*E19</f>
        <v>0.39274999999999999</v>
      </c>
      <c r="J19" s="130"/>
      <c r="K19" s="130"/>
      <c r="L19" s="130"/>
      <c r="M19" s="140"/>
      <c r="N19" s="123"/>
    </row>
    <row r="20" spans="1:14" ht="15.75" x14ac:dyDescent="0.25">
      <c r="A20" s="121"/>
      <c r="B20" s="126"/>
      <c r="C20" s="304" t="s">
        <v>38</v>
      </c>
      <c r="D20" s="305"/>
      <c r="E20" s="130"/>
      <c r="F20" s="130"/>
      <c r="G20" s="130" t="s">
        <v>8</v>
      </c>
      <c r="H20" s="140"/>
      <c r="I20" s="140">
        <f>SUM(I19:I19)</f>
        <v>0.39274999999999999</v>
      </c>
      <c r="J20" s="130"/>
      <c r="K20" s="130"/>
      <c r="L20" s="130"/>
      <c r="M20" s="140"/>
      <c r="N20" s="123"/>
    </row>
    <row r="21" spans="1:14" ht="15.75" x14ac:dyDescent="0.25">
      <c r="A21" s="121"/>
      <c r="B21" s="126">
        <v>5</v>
      </c>
      <c r="C21" s="306" t="s">
        <v>70</v>
      </c>
      <c r="D21" s="307"/>
      <c r="E21" s="130"/>
      <c r="F21" s="137"/>
      <c r="G21" s="130"/>
      <c r="H21" s="139"/>
      <c r="I21" s="137"/>
      <c r="J21" s="130"/>
      <c r="K21" s="130"/>
      <c r="L21" s="130"/>
      <c r="M21" s="130"/>
      <c r="N21" s="123"/>
    </row>
    <row r="22" spans="1:14" ht="47.25" x14ac:dyDescent="0.25">
      <c r="A22" s="121"/>
      <c r="B22" s="126"/>
      <c r="C22" s="310" t="s">
        <v>133</v>
      </c>
      <c r="D22" s="310"/>
      <c r="E22" s="141" t="s">
        <v>13</v>
      </c>
      <c r="F22" s="142" t="s">
        <v>74</v>
      </c>
      <c r="G22" s="143" t="s">
        <v>134</v>
      </c>
      <c r="H22" s="144" t="s">
        <v>135</v>
      </c>
      <c r="I22" s="144" t="s">
        <v>136</v>
      </c>
      <c r="J22" s="144" t="s">
        <v>137</v>
      </c>
      <c r="K22" s="130"/>
      <c r="L22" s="130"/>
      <c r="M22" s="130"/>
      <c r="N22" s="123"/>
    </row>
    <row r="23" spans="1:14" ht="15.75" x14ac:dyDescent="0.25">
      <c r="A23" s="121"/>
      <c r="B23" s="126"/>
      <c r="C23" s="130"/>
      <c r="D23" s="145" t="s">
        <v>138</v>
      </c>
      <c r="E23" s="146">
        <v>2</v>
      </c>
      <c r="F23" s="146">
        <v>2</v>
      </c>
      <c r="G23" s="147">
        <v>4.75</v>
      </c>
      <c r="H23" s="148">
        <f>G23*F23*E23</f>
        <v>19</v>
      </c>
      <c r="I23" s="149">
        <f>(H23*0.668)</f>
        <v>12.692</v>
      </c>
      <c r="J23" s="149">
        <f>I23/2.2046</f>
        <v>5.7570534337294745</v>
      </c>
      <c r="K23" s="130"/>
      <c r="L23" s="130"/>
      <c r="M23" s="130"/>
      <c r="N23" s="123"/>
    </row>
    <row r="24" spans="1:14" ht="15.75" x14ac:dyDescent="0.25">
      <c r="A24" s="121"/>
      <c r="B24" s="126"/>
      <c r="C24" s="130"/>
      <c r="D24" s="145"/>
      <c r="E24" s="146">
        <v>2</v>
      </c>
      <c r="F24" s="146">
        <v>4</v>
      </c>
      <c r="G24" s="147">
        <v>3.5</v>
      </c>
      <c r="H24" s="148">
        <f>G24*F24*E24</f>
        <v>28</v>
      </c>
      <c r="I24" s="149">
        <f>(H24*0.668)</f>
        <v>18.704000000000001</v>
      </c>
      <c r="J24" s="149">
        <f t="shared" ref="J24:J26" si="0">I24/2.2046</f>
        <v>8.4840787444434369</v>
      </c>
      <c r="K24" s="130"/>
      <c r="L24" s="130"/>
      <c r="M24" s="130"/>
      <c r="N24" s="123"/>
    </row>
    <row r="25" spans="1:14" ht="15.75" x14ac:dyDescent="0.25">
      <c r="A25" s="121"/>
      <c r="B25" s="126"/>
      <c r="C25" s="130"/>
      <c r="D25" s="145"/>
      <c r="E25" s="146">
        <v>2</v>
      </c>
      <c r="F25" s="146">
        <v>4</v>
      </c>
      <c r="G25" s="147">
        <v>2</v>
      </c>
      <c r="H25" s="148">
        <f t="shared" ref="H25:H26" si="1">G25*F25*E25</f>
        <v>16</v>
      </c>
      <c r="I25" s="149">
        <f>(H25*0.668)</f>
        <v>10.688000000000001</v>
      </c>
      <c r="J25" s="149">
        <f t="shared" si="0"/>
        <v>4.8480449968248207</v>
      </c>
      <c r="K25" s="130"/>
      <c r="L25" s="130"/>
      <c r="M25" s="130"/>
      <c r="N25" s="123"/>
    </row>
    <row r="26" spans="1:14" ht="15.75" x14ac:dyDescent="0.25">
      <c r="A26" s="121"/>
      <c r="B26" s="126"/>
      <c r="C26" s="130"/>
      <c r="D26" s="145"/>
      <c r="E26" s="146">
        <v>2</v>
      </c>
      <c r="F26" s="146">
        <v>4</v>
      </c>
      <c r="G26" s="147">
        <v>0.75</v>
      </c>
      <c r="H26" s="148">
        <f t="shared" si="1"/>
        <v>6</v>
      </c>
      <c r="I26" s="149">
        <f>(H26*0.668)</f>
        <v>4.008</v>
      </c>
      <c r="J26" s="149">
        <f t="shared" si="0"/>
        <v>1.8180168738093077</v>
      </c>
      <c r="K26" s="130"/>
      <c r="L26" s="130"/>
      <c r="M26" s="130"/>
      <c r="N26" s="123"/>
    </row>
    <row r="27" spans="1:14" ht="15.75" x14ac:dyDescent="0.25">
      <c r="A27" s="121"/>
      <c r="B27" s="126"/>
      <c r="C27" s="150"/>
      <c r="D27" s="151" t="s">
        <v>139</v>
      </c>
      <c r="E27" s="152"/>
      <c r="F27" s="152"/>
      <c r="G27" s="137"/>
      <c r="H27" s="153">
        <f>SUM(H23:H26)</f>
        <v>69</v>
      </c>
      <c r="I27" s="154">
        <f>SUM(I23:I26)</f>
        <v>46.092000000000006</v>
      </c>
      <c r="J27" s="154">
        <f>SUM(J23:J26)</f>
        <v>20.907194048807042</v>
      </c>
      <c r="K27" s="130"/>
      <c r="L27" s="126"/>
      <c r="M27" s="140"/>
      <c r="N27" s="123"/>
    </row>
    <row r="28" spans="1:14" ht="15.75" x14ac:dyDescent="0.25">
      <c r="A28" s="121"/>
      <c r="B28" s="130"/>
      <c r="C28" s="304" t="s">
        <v>140</v>
      </c>
      <c r="D28" s="305"/>
      <c r="E28" s="130"/>
      <c r="F28" s="137"/>
      <c r="G28" s="130"/>
      <c r="H28" s="155"/>
      <c r="I28" s="126"/>
      <c r="J28" s="126"/>
      <c r="K28" s="126"/>
      <c r="L28" s="126"/>
      <c r="M28" s="140"/>
      <c r="N28" s="123"/>
    </row>
    <row r="29" spans="1:14" x14ac:dyDescent="0.2">
      <c r="A29" s="121"/>
      <c r="B29" s="122"/>
      <c r="C29" s="122"/>
      <c r="D29" s="122"/>
      <c r="E29" s="122"/>
      <c r="F29" s="122"/>
      <c r="G29" s="122"/>
      <c r="H29" s="122"/>
      <c r="I29" s="122"/>
      <c r="J29" s="122"/>
      <c r="K29" s="122"/>
      <c r="L29" s="122"/>
      <c r="M29" s="122"/>
      <c r="N29" s="123"/>
    </row>
    <row r="30" spans="1:14" ht="13.5" thickBot="1" x14ac:dyDescent="0.25">
      <c r="A30" s="156"/>
      <c r="B30" s="157"/>
      <c r="C30" s="157"/>
      <c r="D30" s="157"/>
      <c r="E30" s="157"/>
      <c r="F30" s="157"/>
      <c r="G30" s="157"/>
      <c r="H30" s="157"/>
      <c r="I30" s="157"/>
      <c r="J30" s="157"/>
      <c r="K30" s="157"/>
      <c r="L30" s="157"/>
      <c r="M30" s="157"/>
      <c r="N30" s="158"/>
    </row>
  </sheetData>
  <mergeCells count="21">
    <mergeCell ref="C16:D16"/>
    <mergeCell ref="B3:M3"/>
    <mergeCell ref="B4:M4"/>
    <mergeCell ref="B5:M5"/>
    <mergeCell ref="B6:M6"/>
    <mergeCell ref="B7:B8"/>
    <mergeCell ref="C7:D8"/>
    <mergeCell ref="E7:I7"/>
    <mergeCell ref="J7:M7"/>
    <mergeCell ref="C9:D9"/>
    <mergeCell ref="C11:D11"/>
    <mergeCell ref="C12:D12"/>
    <mergeCell ref="C14:D14"/>
    <mergeCell ref="C15:D15"/>
    <mergeCell ref="C28:D28"/>
    <mergeCell ref="C17:D17"/>
    <mergeCell ref="C18:D18"/>
    <mergeCell ref="C19:D19"/>
    <mergeCell ref="C20:D20"/>
    <mergeCell ref="C21:D21"/>
    <mergeCell ref="C22:D2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workbookViewId="0">
      <selection activeCell="K11" sqref="K11"/>
    </sheetView>
  </sheetViews>
  <sheetFormatPr defaultRowHeight="15" x14ac:dyDescent="0.25"/>
  <cols>
    <col min="3" max="3" width="5.85546875" customWidth="1"/>
    <col min="4" max="4" width="3.140625" customWidth="1"/>
    <col min="5" max="5" width="8.42578125" customWidth="1"/>
    <col min="9" max="9" width="6.5703125" customWidth="1"/>
    <col min="12" max="12" width="4.42578125" customWidth="1"/>
  </cols>
  <sheetData>
    <row r="1" spans="1:13" ht="57.95" customHeight="1" x14ac:dyDescent="0.25">
      <c r="A1" s="315" t="str">
        <f>[1]Measur!$A$1</f>
        <v>Strengthening Participatory Organization (SPO)</v>
      </c>
      <c r="B1" s="316"/>
      <c r="C1" s="316"/>
      <c r="D1" s="316"/>
      <c r="E1" s="316"/>
      <c r="F1" s="316"/>
      <c r="G1" s="316"/>
      <c r="H1" s="316"/>
      <c r="I1" s="316"/>
      <c r="J1" s="316"/>
      <c r="K1" s="316"/>
      <c r="L1" s="316"/>
      <c r="M1" s="317"/>
    </row>
    <row r="2" spans="1:13" ht="18.75" x14ac:dyDescent="0.3">
      <c r="A2" s="318" t="str">
        <f>[1]Measur!$A$2</f>
        <v>Emergency Response office-District Sohbat Pur -Balochistan, Pakistan</v>
      </c>
      <c r="B2" s="319"/>
      <c r="C2" s="319"/>
      <c r="D2" s="319"/>
      <c r="E2" s="319"/>
      <c r="F2" s="319"/>
      <c r="G2" s="319"/>
      <c r="H2" s="319"/>
      <c r="I2" s="319"/>
      <c r="J2" s="319"/>
      <c r="K2" s="319"/>
      <c r="L2" s="319"/>
      <c r="M2" s="320"/>
    </row>
    <row r="3" spans="1:13" ht="38.450000000000003" customHeight="1" x14ac:dyDescent="0.25">
      <c r="A3" s="321" t="str">
        <f>[1]Measur!$A$3</f>
        <v>Installation of drinking water supply schemes under Milenda Gates Foundation Funded Project at Zahoor Khan Khoso UC Gandar District Sohbat Pur (Doubble Tank with Pit 5' ɸ x 5' deep)</v>
      </c>
      <c r="B3" s="322"/>
      <c r="C3" s="322"/>
      <c r="D3" s="322"/>
      <c r="E3" s="322"/>
      <c r="F3" s="322"/>
      <c r="G3" s="322"/>
      <c r="H3" s="322"/>
      <c r="I3" s="322"/>
      <c r="J3" s="322"/>
      <c r="K3" s="322"/>
      <c r="L3" s="322"/>
      <c r="M3" s="323"/>
    </row>
    <row r="4" spans="1:13" ht="15.75" thickBot="1" x14ac:dyDescent="0.3">
      <c r="A4" s="159"/>
      <c r="B4" s="79"/>
      <c r="C4" s="79"/>
      <c r="D4" s="79"/>
      <c r="E4" s="79"/>
      <c r="F4" s="79"/>
      <c r="G4" s="79"/>
      <c r="H4" s="79"/>
      <c r="I4" s="79"/>
      <c r="J4" s="79"/>
      <c r="K4" s="79"/>
      <c r="L4" s="79"/>
      <c r="M4" s="160"/>
    </row>
    <row r="5" spans="1:13" ht="15.75" thickTop="1" x14ac:dyDescent="0.25">
      <c r="A5" s="159"/>
      <c r="B5" s="161"/>
      <c r="C5" s="162"/>
      <c r="D5" s="162"/>
      <c r="E5" s="324" t="s">
        <v>141</v>
      </c>
      <c r="F5" s="325"/>
      <c r="G5" s="325"/>
      <c r="H5" s="325"/>
      <c r="I5" s="326"/>
      <c r="J5" s="162"/>
      <c r="K5" s="163"/>
      <c r="L5" s="79"/>
      <c r="M5" s="160"/>
    </row>
    <row r="6" spans="1:13" x14ac:dyDescent="0.25">
      <c r="A6" s="159"/>
      <c r="B6" s="81"/>
      <c r="C6" s="79"/>
      <c r="D6" s="79"/>
      <c r="E6" s="164" t="s">
        <v>142</v>
      </c>
      <c r="F6" s="79"/>
      <c r="G6" s="79"/>
      <c r="H6" s="79"/>
      <c r="I6" s="79"/>
      <c r="J6" s="79"/>
      <c r="K6" s="80"/>
      <c r="L6" s="79"/>
      <c r="M6" s="160"/>
    </row>
    <row r="7" spans="1:13" ht="15.75" customHeight="1" x14ac:dyDescent="0.25">
      <c r="A7" s="159"/>
      <c r="B7" s="81"/>
      <c r="C7" s="79"/>
      <c r="D7" s="79"/>
      <c r="E7" s="79"/>
      <c r="F7" s="164"/>
      <c r="G7" s="79"/>
      <c r="H7" s="79"/>
      <c r="I7" s="79"/>
      <c r="J7" s="79"/>
      <c r="K7" s="80"/>
      <c r="L7" s="79"/>
      <c r="M7" s="160"/>
    </row>
    <row r="8" spans="1:13" ht="17.25" customHeight="1" x14ac:dyDescent="0.25">
      <c r="A8" s="159"/>
      <c r="B8" s="81"/>
      <c r="C8" s="79"/>
      <c r="D8" s="79"/>
      <c r="E8" s="79"/>
      <c r="F8" s="79"/>
      <c r="G8" s="79"/>
      <c r="H8" s="79"/>
      <c r="I8" s="79"/>
      <c r="J8" s="79"/>
      <c r="K8" s="80"/>
      <c r="L8" s="79"/>
      <c r="M8" s="160"/>
    </row>
    <row r="9" spans="1:13" x14ac:dyDescent="0.25">
      <c r="A9" s="159"/>
      <c r="B9" s="81"/>
      <c r="C9" s="165" t="s">
        <v>143</v>
      </c>
      <c r="D9" s="79"/>
      <c r="E9" s="79"/>
      <c r="F9" s="79"/>
      <c r="G9" s="79"/>
      <c r="H9" s="79"/>
      <c r="I9" s="79"/>
      <c r="J9" s="79"/>
      <c r="K9" s="80"/>
      <c r="L9" s="79"/>
      <c r="M9" s="160"/>
    </row>
    <row r="10" spans="1:13" x14ac:dyDescent="0.25">
      <c r="A10" s="159"/>
      <c r="B10" s="81"/>
      <c r="C10" s="165"/>
      <c r="D10" s="79"/>
      <c r="E10" s="79"/>
      <c r="F10" s="79"/>
      <c r="G10" s="79"/>
      <c r="H10" s="79"/>
      <c r="I10" s="79"/>
      <c r="J10" s="79"/>
      <c r="K10" s="80"/>
      <c r="L10" s="79"/>
      <c r="M10" s="160"/>
    </row>
    <row r="11" spans="1:13" x14ac:dyDescent="0.25">
      <c r="A11" s="159"/>
      <c r="B11" s="81"/>
      <c r="C11" s="165"/>
      <c r="D11" s="79"/>
      <c r="E11" s="79"/>
      <c r="F11" s="79"/>
      <c r="G11" s="79"/>
      <c r="H11" s="79"/>
      <c r="I11" s="79"/>
      <c r="J11" s="79" t="s">
        <v>144</v>
      </c>
      <c r="K11" s="80"/>
      <c r="L11" s="79"/>
      <c r="M11" s="160"/>
    </row>
    <row r="12" spans="1:13" x14ac:dyDescent="0.25">
      <c r="A12" s="159"/>
      <c r="B12" s="81"/>
      <c r="C12" s="165"/>
      <c r="D12" s="79"/>
      <c r="E12" s="79"/>
      <c r="F12" s="79"/>
      <c r="G12" s="79"/>
      <c r="H12" s="79"/>
      <c r="I12" s="79"/>
      <c r="J12" s="86" t="s">
        <v>107</v>
      </c>
      <c r="K12" s="79" t="s">
        <v>108</v>
      </c>
      <c r="L12" s="81"/>
      <c r="M12" s="160"/>
    </row>
    <row r="13" spans="1:13" x14ac:dyDescent="0.25">
      <c r="A13" s="159"/>
      <c r="B13" s="81"/>
      <c r="C13" s="165"/>
      <c r="D13" s="79"/>
      <c r="E13" s="79"/>
      <c r="F13" s="79"/>
      <c r="G13" s="79"/>
      <c r="H13" s="79"/>
      <c r="I13" s="79"/>
      <c r="J13" s="86" t="s">
        <v>109</v>
      </c>
      <c r="K13" s="79" t="s">
        <v>110</v>
      </c>
      <c r="L13" s="81"/>
      <c r="M13" s="160"/>
    </row>
    <row r="14" spans="1:13" x14ac:dyDescent="0.25">
      <c r="A14" s="159"/>
      <c r="B14" s="81"/>
      <c r="C14" s="165"/>
      <c r="D14" s="79"/>
      <c r="E14" s="79"/>
      <c r="F14" s="79"/>
      <c r="G14" s="79"/>
      <c r="H14" s="79"/>
      <c r="I14" s="79"/>
      <c r="J14" s="86" t="s">
        <v>111</v>
      </c>
      <c r="K14" s="79" t="s">
        <v>110</v>
      </c>
      <c r="L14" s="81"/>
      <c r="M14" s="160"/>
    </row>
    <row r="15" spans="1:13" x14ac:dyDescent="0.25">
      <c r="A15" s="159"/>
      <c r="B15" s="81"/>
      <c r="C15" s="165"/>
      <c r="D15" s="79"/>
      <c r="E15" s="79"/>
      <c r="F15" s="79"/>
      <c r="G15" s="79"/>
      <c r="H15" s="79"/>
      <c r="I15" s="79"/>
      <c r="J15" s="86" t="s">
        <v>112</v>
      </c>
      <c r="K15" s="79" t="s">
        <v>110</v>
      </c>
      <c r="L15" s="81"/>
      <c r="M15" s="160"/>
    </row>
    <row r="16" spans="1:13" x14ac:dyDescent="0.25">
      <c r="A16" s="159"/>
      <c r="B16" s="81"/>
      <c r="C16" s="99" t="s">
        <v>116</v>
      </c>
      <c r="D16" s="79"/>
      <c r="E16" s="79"/>
      <c r="F16" s="79"/>
      <c r="G16" s="79"/>
      <c r="H16" s="79"/>
      <c r="I16" s="79"/>
      <c r="J16" s="79"/>
      <c r="K16" s="79"/>
      <c r="L16" s="81"/>
      <c r="M16" s="160"/>
    </row>
    <row r="17" spans="1:13" x14ac:dyDescent="0.25">
      <c r="A17" s="159"/>
      <c r="B17" s="81"/>
      <c r="C17" s="165"/>
      <c r="D17" s="79"/>
      <c r="E17" s="79"/>
      <c r="F17" s="79"/>
      <c r="G17" s="79"/>
      <c r="H17" s="79"/>
      <c r="I17" s="79"/>
      <c r="J17" s="79"/>
      <c r="K17" s="80"/>
      <c r="L17" s="79"/>
      <c r="M17" s="160"/>
    </row>
    <row r="18" spans="1:13" x14ac:dyDescent="0.25">
      <c r="A18" s="159"/>
      <c r="B18" s="81"/>
      <c r="C18" s="165"/>
      <c r="D18" s="79"/>
      <c r="E18" s="79"/>
      <c r="F18" s="79"/>
      <c r="G18" s="79"/>
      <c r="H18" s="79"/>
      <c r="I18" s="79"/>
      <c r="J18" s="79"/>
      <c r="K18" s="80"/>
      <c r="L18" s="79"/>
      <c r="M18" s="160"/>
    </row>
    <row r="19" spans="1:13" x14ac:dyDescent="0.25">
      <c r="A19" s="159"/>
      <c r="B19" s="81"/>
      <c r="C19" s="165"/>
      <c r="D19" s="79"/>
      <c r="E19" s="79"/>
      <c r="F19" s="79"/>
      <c r="G19" s="79"/>
      <c r="H19" s="79"/>
      <c r="I19" s="79"/>
      <c r="J19" s="79"/>
      <c r="K19" s="80"/>
      <c r="L19" s="79"/>
      <c r="M19" s="160"/>
    </row>
    <row r="20" spans="1:13" x14ac:dyDescent="0.25">
      <c r="A20" s="159"/>
      <c r="B20" s="81"/>
      <c r="C20" s="165"/>
      <c r="D20" s="79"/>
      <c r="E20" s="79"/>
      <c r="F20" s="79"/>
      <c r="G20" s="79"/>
      <c r="H20" s="79"/>
      <c r="I20" s="79"/>
      <c r="J20" s="79"/>
      <c r="K20" s="80"/>
      <c r="L20" s="79"/>
      <c r="M20" s="160"/>
    </row>
    <row r="21" spans="1:13" x14ac:dyDescent="0.25">
      <c r="A21" s="159"/>
      <c r="B21" s="81"/>
      <c r="C21" s="165"/>
      <c r="D21" s="79"/>
      <c r="E21" s="79"/>
      <c r="F21" s="79"/>
      <c r="G21" s="79"/>
      <c r="H21" s="79"/>
      <c r="I21" s="79"/>
      <c r="J21" s="79"/>
      <c r="K21" s="80"/>
      <c r="L21" s="79"/>
      <c r="M21" s="160"/>
    </row>
    <row r="22" spans="1:13" x14ac:dyDescent="0.25">
      <c r="A22" s="159"/>
      <c r="B22" s="81"/>
      <c r="C22" s="165"/>
      <c r="D22" s="79"/>
      <c r="E22" s="79"/>
      <c r="F22" s="79"/>
      <c r="G22" s="79"/>
      <c r="H22" s="79"/>
      <c r="I22" s="79"/>
      <c r="J22" s="79"/>
      <c r="K22" s="80"/>
      <c r="L22" s="79"/>
      <c r="M22" s="160"/>
    </row>
    <row r="23" spans="1:13" x14ac:dyDescent="0.25">
      <c r="A23" s="159"/>
      <c r="B23" s="81"/>
      <c r="C23" s="79"/>
      <c r="D23" s="79"/>
      <c r="E23" s="79"/>
      <c r="F23" s="79"/>
      <c r="G23" s="86"/>
      <c r="H23" s="79"/>
      <c r="I23" s="79"/>
      <c r="J23" s="79"/>
      <c r="K23" s="80"/>
      <c r="L23" s="79"/>
      <c r="M23" s="160"/>
    </row>
    <row r="24" spans="1:13" x14ac:dyDescent="0.25">
      <c r="A24" s="159"/>
      <c r="B24" s="81"/>
      <c r="C24" s="79"/>
      <c r="D24" s="79"/>
      <c r="E24" s="327" t="s">
        <v>116</v>
      </c>
      <c r="F24" s="328"/>
      <c r="G24" s="328"/>
      <c r="H24" s="328"/>
      <c r="I24" s="329"/>
      <c r="J24" s="79"/>
      <c r="K24" s="80"/>
      <c r="L24" s="79"/>
      <c r="M24" s="160"/>
    </row>
    <row r="25" spans="1:13" ht="15.75" thickBot="1" x14ac:dyDescent="0.3">
      <c r="A25" s="159"/>
      <c r="B25" s="112"/>
      <c r="C25" s="113"/>
      <c r="D25" s="113"/>
      <c r="E25" s="113"/>
      <c r="F25" s="113"/>
      <c r="G25" s="113"/>
      <c r="H25" s="113"/>
      <c r="I25" s="113"/>
      <c r="J25" s="113"/>
      <c r="K25" s="114"/>
      <c r="L25" s="79"/>
      <c r="M25" s="160"/>
    </row>
    <row r="26" spans="1:13" ht="15.75" thickTop="1" x14ac:dyDescent="0.25">
      <c r="A26" s="159"/>
      <c r="B26" s="79"/>
      <c r="C26" s="79"/>
      <c r="D26" s="79"/>
      <c r="E26" s="79"/>
      <c r="F26" s="79"/>
      <c r="G26" s="79"/>
      <c r="H26" s="79"/>
      <c r="I26" s="79"/>
      <c r="J26" s="79"/>
      <c r="K26" s="79"/>
      <c r="L26" s="79"/>
      <c r="M26" s="160"/>
    </row>
    <row r="27" spans="1:13" x14ac:dyDescent="0.25">
      <c r="A27" s="159"/>
      <c r="B27" s="79"/>
      <c r="C27" s="79"/>
      <c r="D27" s="79"/>
      <c r="E27" s="79"/>
      <c r="F27" s="79"/>
      <c r="G27" s="79"/>
      <c r="H27" s="79"/>
      <c r="I27" s="79"/>
      <c r="J27" s="79"/>
      <c r="K27" s="79"/>
      <c r="L27" s="79"/>
      <c r="M27" s="160"/>
    </row>
    <row r="28" spans="1:13" ht="15.75" thickBot="1" x14ac:dyDescent="0.3">
      <c r="A28" s="168"/>
      <c r="B28" s="169"/>
      <c r="C28" s="169"/>
      <c r="D28" s="169"/>
      <c r="E28" s="169"/>
      <c r="F28" s="169"/>
      <c r="G28" s="169"/>
      <c r="H28" s="169"/>
      <c r="I28" s="169"/>
      <c r="J28" s="169"/>
      <c r="K28" s="169"/>
      <c r="L28" s="169"/>
      <c r="M28" s="170"/>
    </row>
    <row r="32" spans="1:13" ht="15.75" x14ac:dyDescent="0.25">
      <c r="G32" s="171"/>
    </row>
  </sheetData>
  <mergeCells count="5">
    <mergeCell ref="A1:M1"/>
    <mergeCell ref="A2:M2"/>
    <mergeCell ref="A3:M3"/>
    <mergeCell ref="E5:I5"/>
    <mergeCell ref="E24:I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4"/>
  <sheetViews>
    <sheetView workbookViewId="0">
      <selection activeCell="L18" sqref="L18"/>
    </sheetView>
  </sheetViews>
  <sheetFormatPr defaultRowHeight="15" x14ac:dyDescent="0.25"/>
  <cols>
    <col min="2" max="2" width="8.42578125" customWidth="1"/>
    <col min="3" max="3" width="11.85546875" customWidth="1"/>
    <col min="5" max="5" width="8.5703125" customWidth="1"/>
    <col min="6" max="6" width="9" customWidth="1"/>
    <col min="7" max="7" width="6.5703125" customWidth="1"/>
    <col min="8" max="8" width="13.42578125" customWidth="1"/>
    <col min="9" max="9" width="9.140625" customWidth="1"/>
    <col min="10" max="11" width="8.42578125" customWidth="1"/>
    <col min="12" max="12" width="13.140625" customWidth="1"/>
  </cols>
  <sheetData>
    <row r="1" spans="1:12" ht="18.75" x14ac:dyDescent="0.25">
      <c r="A1" s="330" t="str">
        <f>'[1]Abstract of cost'!A1</f>
        <v>Strengthening Participatory Organization (SPO)</v>
      </c>
      <c r="B1" s="331"/>
      <c r="C1" s="331"/>
      <c r="D1" s="331"/>
      <c r="E1" s="331"/>
      <c r="F1" s="331"/>
      <c r="G1" s="331"/>
      <c r="H1" s="331"/>
      <c r="I1" s="331"/>
      <c r="J1" s="331"/>
      <c r="K1" s="331"/>
      <c r="L1" s="332"/>
    </row>
    <row r="2" spans="1:12" ht="18.75" x14ac:dyDescent="0.25">
      <c r="A2" s="333" t="str">
        <f>'[1]Abstract of cost'!A2</f>
        <v>Emergency Response office-District Sohbat Pur -Balochistan, Pakistan</v>
      </c>
      <c r="B2" s="334"/>
      <c r="C2" s="334"/>
      <c r="D2" s="334"/>
      <c r="E2" s="334"/>
      <c r="F2" s="334"/>
      <c r="G2" s="334"/>
      <c r="H2" s="334"/>
      <c r="I2" s="334"/>
      <c r="J2" s="334"/>
      <c r="K2" s="334"/>
      <c r="L2" s="335"/>
    </row>
    <row r="3" spans="1:12" ht="18.75" x14ac:dyDescent="0.25">
      <c r="A3" s="336" t="str">
        <f>[1]Measur!A3</f>
        <v>Installation of drinking water supply schemes under Milenda Gates Foundation Funded Project at Zahoor Khan Khoso UC Gandar District Sohbat Pur (Doubble Tank with Pit 5' ɸ x 5' deep)</v>
      </c>
      <c r="B3" s="337"/>
      <c r="C3" s="337"/>
      <c r="D3" s="337"/>
      <c r="E3" s="337"/>
      <c r="F3" s="337"/>
      <c r="G3" s="337"/>
      <c r="H3" s="337"/>
      <c r="I3" s="337"/>
      <c r="J3" s="337"/>
      <c r="K3" s="337"/>
      <c r="L3" s="338"/>
    </row>
    <row r="4" spans="1:12" ht="18.75" x14ac:dyDescent="0.25">
      <c r="A4" s="333" t="s">
        <v>145</v>
      </c>
      <c r="B4" s="334"/>
      <c r="C4" s="334"/>
      <c r="D4" s="334"/>
      <c r="E4" s="334"/>
      <c r="F4" s="334"/>
      <c r="G4" s="334"/>
      <c r="H4" s="334"/>
      <c r="I4" s="334"/>
      <c r="J4" s="334"/>
      <c r="K4" s="334"/>
      <c r="L4" s="335"/>
    </row>
    <row r="5" spans="1:12" x14ac:dyDescent="0.25">
      <c r="A5" s="159"/>
      <c r="B5" s="79"/>
      <c r="C5" s="79"/>
      <c r="D5" s="79"/>
      <c r="E5" s="79"/>
      <c r="F5" s="79"/>
      <c r="G5" s="79"/>
      <c r="H5" s="79"/>
      <c r="I5" s="79"/>
      <c r="J5" s="79"/>
      <c r="K5" s="79"/>
      <c r="L5" s="160"/>
    </row>
    <row r="6" spans="1:12" x14ac:dyDescent="0.25">
      <c r="A6" s="159" t="s">
        <v>146</v>
      </c>
      <c r="B6" s="79"/>
      <c r="C6" s="79"/>
      <c r="D6" s="79"/>
      <c r="E6" s="79"/>
      <c r="F6" s="339" t="s">
        <v>147</v>
      </c>
      <c r="G6" s="339"/>
      <c r="H6" s="339"/>
      <c r="I6" s="172"/>
      <c r="J6" s="172"/>
      <c r="K6" s="172"/>
      <c r="L6" s="160"/>
    </row>
    <row r="7" spans="1:12" ht="17.45" customHeight="1" x14ac:dyDescent="0.25">
      <c r="A7" s="173" t="s">
        <v>148</v>
      </c>
      <c r="B7" s="173"/>
      <c r="C7" s="79"/>
      <c r="D7" s="79"/>
      <c r="E7" s="79"/>
      <c r="F7" s="339"/>
      <c r="G7" s="339"/>
      <c r="H7" s="339"/>
      <c r="I7" s="172"/>
      <c r="J7" s="172"/>
      <c r="K7" s="172"/>
      <c r="L7" s="160"/>
    </row>
    <row r="8" spans="1:12" x14ac:dyDescent="0.25">
      <c r="A8" s="159"/>
      <c r="B8" s="79"/>
      <c r="C8" s="79"/>
      <c r="D8" s="79"/>
      <c r="E8" s="79"/>
      <c r="F8" s="79"/>
      <c r="G8" s="79"/>
      <c r="H8" s="174"/>
      <c r="I8" s="175" t="s">
        <v>134</v>
      </c>
      <c r="J8" s="175" t="s">
        <v>13</v>
      </c>
      <c r="K8" s="175" t="s">
        <v>139</v>
      </c>
      <c r="L8" s="160"/>
    </row>
    <row r="9" spans="1:12" x14ac:dyDescent="0.25">
      <c r="A9" s="159"/>
      <c r="B9" s="79"/>
      <c r="C9" s="79"/>
      <c r="D9" s="86" t="s">
        <v>149</v>
      </c>
      <c r="E9" s="79"/>
      <c r="F9" s="79"/>
      <c r="G9" s="79"/>
      <c r="H9" s="176" t="s">
        <v>150</v>
      </c>
      <c r="I9" s="177">
        <v>52.2</v>
      </c>
      <c r="J9" s="177">
        <v>2</v>
      </c>
      <c r="K9" s="177">
        <f>I9*J9</f>
        <v>104.4</v>
      </c>
      <c r="L9" s="160"/>
    </row>
    <row r="10" spans="1:12" x14ac:dyDescent="0.25">
      <c r="A10" s="173"/>
      <c r="B10" s="79"/>
      <c r="C10" s="79"/>
      <c r="D10" s="79"/>
      <c r="E10" s="79"/>
      <c r="F10" s="79"/>
      <c r="G10" s="79"/>
      <c r="H10" s="176" t="s">
        <v>151</v>
      </c>
      <c r="I10" s="177">
        <v>52.6</v>
      </c>
      <c r="J10" s="177">
        <v>3</v>
      </c>
      <c r="K10" s="177">
        <f>I10*J10</f>
        <v>157.80000000000001</v>
      </c>
      <c r="L10" s="160"/>
    </row>
    <row r="11" spans="1:12" x14ac:dyDescent="0.25">
      <c r="A11" s="159"/>
      <c r="B11" s="178" t="s">
        <v>152</v>
      </c>
      <c r="C11" s="79"/>
      <c r="D11" s="79"/>
      <c r="E11" s="79"/>
      <c r="F11" s="79"/>
      <c r="G11" s="79"/>
      <c r="H11" s="179" t="s">
        <v>153</v>
      </c>
      <c r="I11" s="177">
        <v>4</v>
      </c>
      <c r="J11" s="177">
        <v>2</v>
      </c>
      <c r="K11" s="177">
        <f>I11*J11</f>
        <v>8</v>
      </c>
      <c r="L11" s="160"/>
    </row>
    <row r="12" spans="1:12" x14ac:dyDescent="0.25">
      <c r="A12" s="159"/>
      <c r="B12" s="79"/>
      <c r="C12" s="79"/>
      <c r="D12" s="79"/>
      <c r="E12" s="79"/>
      <c r="F12" s="79"/>
      <c r="G12" s="79"/>
      <c r="H12" s="179" t="s">
        <v>154</v>
      </c>
      <c r="I12" s="177">
        <v>0.75</v>
      </c>
      <c r="J12" s="177">
        <v>2</v>
      </c>
      <c r="K12" s="177">
        <f>I12*J12</f>
        <v>1.5</v>
      </c>
      <c r="L12" s="160"/>
    </row>
    <row r="13" spans="1:12" x14ac:dyDescent="0.25">
      <c r="A13" s="159"/>
      <c r="B13" s="79"/>
      <c r="C13" s="79"/>
      <c r="D13" s="79"/>
      <c r="E13" s="79"/>
      <c r="F13" s="79"/>
      <c r="G13" s="79"/>
      <c r="H13" s="91"/>
      <c r="I13" s="91"/>
      <c r="J13" s="177" t="s">
        <v>11</v>
      </c>
      <c r="K13" s="177">
        <f>SUM(K9:K12)</f>
        <v>271.70000000000005</v>
      </c>
      <c r="L13" s="160"/>
    </row>
    <row r="14" spans="1:12" x14ac:dyDescent="0.25">
      <c r="A14" s="159"/>
      <c r="B14" s="79"/>
      <c r="C14" s="79"/>
      <c r="D14" s="79"/>
      <c r="E14" s="79"/>
      <c r="F14" s="79"/>
      <c r="G14" s="79"/>
      <c r="H14" s="91"/>
      <c r="I14" s="91"/>
      <c r="J14" s="177" t="s">
        <v>71</v>
      </c>
      <c r="K14" s="180">
        <f>K13*0.341</f>
        <v>92.649700000000024</v>
      </c>
      <c r="L14" s="160"/>
    </row>
    <row r="15" spans="1:12" x14ac:dyDescent="0.25">
      <c r="A15" s="159"/>
      <c r="B15" s="79"/>
      <c r="C15" s="79"/>
      <c r="D15" s="79"/>
      <c r="E15" s="79"/>
      <c r="F15" s="79"/>
      <c r="G15" s="79"/>
      <c r="H15" s="91"/>
      <c r="I15" s="91"/>
      <c r="J15" s="176" t="s">
        <v>155</v>
      </c>
      <c r="K15" s="180">
        <f>K14/40</f>
        <v>2.3162425000000004</v>
      </c>
      <c r="L15" s="160"/>
    </row>
    <row r="16" spans="1:12" ht="15.75" thickBot="1" x14ac:dyDescent="0.3">
      <c r="A16" s="159"/>
      <c r="B16" s="79"/>
      <c r="C16" s="79"/>
      <c r="D16" s="79"/>
      <c r="E16" s="79"/>
      <c r="F16" s="79"/>
      <c r="G16" s="299" t="s">
        <v>156</v>
      </c>
      <c r="H16" s="79"/>
      <c r="I16" s="79"/>
      <c r="J16" s="79"/>
      <c r="K16" s="79"/>
      <c r="L16" s="160"/>
    </row>
    <row r="17" spans="1:12" x14ac:dyDescent="0.25">
      <c r="A17" s="159"/>
      <c r="B17" s="341" t="s">
        <v>157</v>
      </c>
      <c r="C17" s="79"/>
      <c r="D17" s="79"/>
      <c r="E17" s="341" t="s">
        <v>158</v>
      </c>
      <c r="F17" s="79"/>
      <c r="G17" s="284"/>
      <c r="H17" s="79"/>
      <c r="I17" s="79"/>
      <c r="J17" s="79"/>
      <c r="K17" s="79"/>
      <c r="L17" s="160"/>
    </row>
    <row r="18" spans="1:12" x14ac:dyDescent="0.25">
      <c r="A18" s="159"/>
      <c r="B18" s="342"/>
      <c r="C18" s="79"/>
      <c r="D18" s="79"/>
      <c r="E18" s="342"/>
      <c r="F18" s="79"/>
      <c r="G18" s="340"/>
      <c r="H18" s="79"/>
      <c r="I18" s="79"/>
      <c r="J18" s="79"/>
      <c r="K18" s="79"/>
      <c r="L18" s="160"/>
    </row>
    <row r="19" spans="1:12" ht="18" x14ac:dyDescent="0.25">
      <c r="A19" s="181"/>
      <c r="B19" s="342"/>
      <c r="C19" s="182"/>
      <c r="D19" s="182"/>
      <c r="E19" s="342"/>
      <c r="F19" s="182"/>
      <c r="G19" s="299" t="s">
        <v>156</v>
      </c>
      <c r="H19" s="79" t="s">
        <v>159</v>
      </c>
      <c r="I19" s="79"/>
      <c r="J19" s="79"/>
      <c r="K19" s="79"/>
      <c r="L19" s="160"/>
    </row>
    <row r="20" spans="1:12" x14ac:dyDescent="0.25">
      <c r="A20" s="159"/>
      <c r="B20" s="342"/>
      <c r="C20" s="79"/>
      <c r="D20" s="79"/>
      <c r="E20" s="342"/>
      <c r="F20" s="79"/>
      <c r="G20" s="284"/>
      <c r="H20" s="79"/>
      <c r="I20" s="79"/>
      <c r="J20" s="79"/>
      <c r="K20" s="79"/>
      <c r="L20" s="160"/>
    </row>
    <row r="21" spans="1:12" x14ac:dyDescent="0.25">
      <c r="A21" s="159"/>
      <c r="B21" s="343"/>
      <c r="C21" s="79"/>
      <c r="D21" s="79"/>
      <c r="E21" s="343"/>
      <c r="F21" s="79"/>
      <c r="G21" s="95"/>
      <c r="H21" s="79"/>
      <c r="I21" s="79"/>
      <c r="J21" s="79"/>
      <c r="K21" s="79"/>
      <c r="L21" s="160"/>
    </row>
    <row r="22" spans="1:12" x14ac:dyDescent="0.25">
      <c r="A22" s="159"/>
      <c r="B22" s="79"/>
      <c r="C22" s="79"/>
      <c r="D22" s="79"/>
      <c r="E22" s="183" t="s">
        <v>160</v>
      </c>
      <c r="F22" s="79"/>
      <c r="G22" s="79"/>
      <c r="H22" s="79"/>
      <c r="I22" s="79"/>
      <c r="J22" s="79"/>
      <c r="K22" s="79"/>
      <c r="L22" s="160"/>
    </row>
    <row r="23" spans="1:12" x14ac:dyDescent="0.25">
      <c r="A23" s="159" t="str">
        <f>'[1]Abstract of cost'!A39</f>
        <v>Haider Ali</v>
      </c>
      <c r="B23" s="79"/>
      <c r="C23" s="79"/>
      <c r="D23" s="79"/>
      <c r="E23" s="79"/>
      <c r="F23" s="79"/>
      <c r="G23" s="79"/>
      <c r="H23" s="79"/>
      <c r="I23" s="79"/>
      <c r="J23" s="79"/>
      <c r="K23" s="79"/>
      <c r="L23" s="160"/>
    </row>
    <row r="24" spans="1:12" ht="15.75" thickBot="1" x14ac:dyDescent="0.3">
      <c r="A24" s="168" t="str">
        <f>'[1]Abstract of cost'!A40</f>
        <v>Field Engineer-SPO-Sohbat Pur</v>
      </c>
      <c r="B24" s="169"/>
      <c r="C24" s="169"/>
      <c r="D24" s="169"/>
      <c r="E24" s="169"/>
      <c r="F24" s="169"/>
      <c r="G24" s="169"/>
      <c r="H24" s="169"/>
      <c r="I24" s="169"/>
      <c r="J24" s="169"/>
      <c r="K24" s="169"/>
      <c r="L24" s="170"/>
    </row>
  </sheetData>
  <mergeCells count="9">
    <mergeCell ref="G16:G18"/>
    <mergeCell ref="B17:B21"/>
    <mergeCell ref="E17:E21"/>
    <mergeCell ref="G19:G20"/>
    <mergeCell ref="A1:L1"/>
    <mergeCell ref="A2:L2"/>
    <mergeCell ref="A3:L3"/>
    <mergeCell ref="A4:L4"/>
    <mergeCell ref="F6:H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1"/>
  <sheetViews>
    <sheetView workbookViewId="0">
      <selection activeCell="A4" sqref="A4:T4"/>
    </sheetView>
  </sheetViews>
  <sheetFormatPr defaultRowHeight="15" x14ac:dyDescent="0.25"/>
  <cols>
    <col min="2" max="2" width="15.28515625" customWidth="1"/>
    <col min="3" max="3" width="12.42578125" customWidth="1"/>
    <col min="4" max="4" width="5" customWidth="1"/>
    <col min="5" max="5" width="4.5703125" customWidth="1"/>
    <col min="6" max="6" width="9.5703125" customWidth="1"/>
    <col min="7" max="7" width="8.5703125" customWidth="1"/>
    <col min="9" max="9" width="5.140625" customWidth="1"/>
    <col min="10" max="10" width="2.28515625" customWidth="1"/>
    <col min="11" max="11" width="5.42578125" customWidth="1"/>
    <col min="12" max="12" width="3.140625" customWidth="1"/>
    <col min="13" max="13" width="10.140625" customWidth="1"/>
    <col min="16" max="16" width="4.140625" customWidth="1"/>
    <col min="17" max="17" width="5.140625" customWidth="1"/>
    <col min="18" max="18" width="2.7109375" customWidth="1"/>
    <col min="19" max="19" width="5" customWidth="1"/>
  </cols>
  <sheetData>
    <row r="1" spans="1:20" ht="46.5" customHeight="1" x14ac:dyDescent="0.25">
      <c r="A1" s="373" t="str">
        <f>'[1]Abstract of cost'!A1</f>
        <v>Strengthening Participatory Organization (SPO)</v>
      </c>
      <c r="B1" s="374"/>
      <c r="C1" s="374"/>
      <c r="D1" s="374"/>
      <c r="E1" s="374"/>
      <c r="F1" s="374"/>
      <c r="G1" s="374"/>
      <c r="H1" s="374"/>
      <c r="I1" s="374"/>
      <c r="J1" s="374"/>
      <c r="K1" s="374"/>
      <c r="L1" s="374"/>
      <c r="M1" s="374"/>
      <c r="N1" s="374"/>
      <c r="O1" s="374"/>
      <c r="P1" s="374"/>
      <c r="Q1" s="374"/>
      <c r="R1" s="374"/>
      <c r="S1" s="374"/>
      <c r="T1" s="375"/>
    </row>
    <row r="2" spans="1:20" ht="21" x14ac:dyDescent="0.25">
      <c r="A2" s="376" t="str">
        <f>'[1]Abstract of cost'!A2</f>
        <v>Emergency Response office-District Sohbat Pur -Balochistan, Pakistan</v>
      </c>
      <c r="B2" s="377"/>
      <c r="C2" s="377"/>
      <c r="D2" s="377"/>
      <c r="E2" s="377"/>
      <c r="F2" s="377"/>
      <c r="G2" s="377"/>
      <c r="H2" s="377"/>
      <c r="I2" s="377"/>
      <c r="J2" s="377"/>
      <c r="K2" s="377"/>
      <c r="L2" s="377"/>
      <c r="M2" s="377"/>
      <c r="N2" s="377"/>
      <c r="O2" s="377"/>
      <c r="P2" s="377"/>
      <c r="Q2" s="377"/>
      <c r="R2" s="377"/>
      <c r="S2" s="377"/>
      <c r="T2" s="378"/>
    </row>
    <row r="3" spans="1:20" ht="39.6" customHeight="1" x14ac:dyDescent="0.25">
      <c r="A3" s="336" t="str">
        <f>[1]Measur!A3</f>
        <v>Installation of drinking water supply schemes under Milenda Gates Foundation Funded Project at Zahoor Khan Khoso UC Gandar District Sohbat Pur (Doubble Tank with Pit 5' ɸ x 5' deep)</v>
      </c>
      <c r="B3" s="337"/>
      <c r="C3" s="337"/>
      <c r="D3" s="337"/>
      <c r="E3" s="337"/>
      <c r="F3" s="337"/>
      <c r="G3" s="337"/>
      <c r="H3" s="337"/>
      <c r="I3" s="337"/>
      <c r="J3" s="337"/>
      <c r="K3" s="337"/>
      <c r="L3" s="337"/>
      <c r="M3" s="337"/>
      <c r="N3" s="337"/>
      <c r="O3" s="337"/>
      <c r="P3" s="337"/>
      <c r="Q3" s="337"/>
      <c r="R3" s="337"/>
      <c r="S3" s="337"/>
      <c r="T3" s="338"/>
    </row>
    <row r="4" spans="1:20" ht="21" x14ac:dyDescent="0.35">
      <c r="A4" s="379" t="s">
        <v>161</v>
      </c>
      <c r="B4" s="380"/>
      <c r="C4" s="380"/>
      <c r="D4" s="380"/>
      <c r="E4" s="380"/>
      <c r="F4" s="380"/>
      <c r="G4" s="380"/>
      <c r="H4" s="380"/>
      <c r="I4" s="380"/>
      <c r="J4" s="380"/>
      <c r="K4" s="380"/>
      <c r="L4" s="380"/>
      <c r="M4" s="380"/>
      <c r="N4" s="380"/>
      <c r="O4" s="380"/>
      <c r="P4" s="380"/>
      <c r="Q4" s="380"/>
      <c r="R4" s="380"/>
      <c r="S4" s="380"/>
      <c r="T4" s="381"/>
    </row>
    <row r="5" spans="1:20" x14ac:dyDescent="0.25">
      <c r="A5" s="159"/>
      <c r="B5" s="79"/>
      <c r="C5" s="79"/>
      <c r="D5" s="79"/>
      <c r="E5" s="79"/>
      <c r="F5" s="79"/>
      <c r="G5" s="79"/>
      <c r="H5" s="79"/>
      <c r="I5" s="79"/>
      <c r="J5" s="79"/>
      <c r="K5" s="79"/>
      <c r="L5" s="79"/>
      <c r="M5" s="79"/>
      <c r="N5" s="79"/>
      <c r="O5" s="79"/>
      <c r="P5" s="79"/>
      <c r="Q5" s="79"/>
      <c r="R5" s="79"/>
      <c r="S5" s="79"/>
      <c r="T5" s="160"/>
    </row>
    <row r="6" spans="1:20" x14ac:dyDescent="0.25">
      <c r="A6" s="159"/>
      <c r="B6" s="79"/>
      <c r="C6" s="79"/>
      <c r="D6" s="79"/>
      <c r="E6" s="327" t="s">
        <v>116</v>
      </c>
      <c r="F6" s="328"/>
      <c r="G6" s="328"/>
      <c r="H6" s="328"/>
      <c r="I6" s="328"/>
      <c r="J6" s="329"/>
      <c r="K6" s="327" t="s">
        <v>162</v>
      </c>
      <c r="L6" s="328"/>
      <c r="M6" s="328"/>
      <c r="N6" s="328"/>
      <c r="O6" s="328"/>
      <c r="P6" s="328"/>
      <c r="Q6" s="329"/>
      <c r="R6" s="79"/>
      <c r="S6" s="79"/>
      <c r="T6" s="160"/>
    </row>
    <row r="7" spans="1:20" ht="17.45" customHeight="1" x14ac:dyDescent="0.25">
      <c r="A7" s="159"/>
      <c r="B7" s="184"/>
      <c r="C7" s="79"/>
      <c r="D7" s="354" t="s">
        <v>163</v>
      </c>
      <c r="E7" s="185"/>
      <c r="F7" s="356" t="s">
        <v>164</v>
      </c>
      <c r="G7" s="356"/>
      <c r="H7" s="356"/>
      <c r="I7" s="356"/>
      <c r="J7" s="357"/>
      <c r="K7" s="186"/>
      <c r="L7" s="187"/>
      <c r="M7" s="187"/>
      <c r="N7" s="187"/>
      <c r="O7" s="187"/>
      <c r="P7" s="187"/>
      <c r="Q7" s="188"/>
      <c r="R7" s="79"/>
      <c r="S7" s="299" t="s">
        <v>163</v>
      </c>
      <c r="T7" s="160"/>
    </row>
    <row r="8" spans="1:20" ht="14.45" customHeight="1" x14ac:dyDescent="0.25">
      <c r="A8" s="159"/>
      <c r="B8" s="79"/>
      <c r="C8" s="79"/>
      <c r="D8" s="285"/>
      <c r="E8" s="189"/>
      <c r="F8" s="358"/>
      <c r="G8" s="358"/>
      <c r="H8" s="358"/>
      <c r="I8" s="358"/>
      <c r="J8" s="359"/>
      <c r="K8" s="190"/>
      <c r="L8" s="191"/>
      <c r="M8" s="191"/>
      <c r="N8" s="191"/>
      <c r="O8" s="191"/>
      <c r="P8" s="191"/>
      <c r="Q8" s="192"/>
      <c r="R8" s="79"/>
      <c r="S8" s="284"/>
      <c r="T8" s="160"/>
    </row>
    <row r="9" spans="1:20" ht="15.75" x14ac:dyDescent="0.25">
      <c r="A9" s="159"/>
      <c r="B9" s="328" t="s">
        <v>165</v>
      </c>
      <c r="C9" s="328"/>
      <c r="D9" s="285"/>
      <c r="E9" s="189"/>
      <c r="F9" s="360">
        <f>5-0.75</f>
        <v>4.25</v>
      </c>
      <c r="G9" s="361"/>
      <c r="H9" s="361"/>
      <c r="I9" s="361"/>
      <c r="J9" s="362"/>
      <c r="K9" s="190"/>
      <c r="L9" s="363">
        <v>2.5</v>
      </c>
      <c r="M9" s="364"/>
      <c r="N9" s="364"/>
      <c r="O9" s="364"/>
      <c r="P9" s="365"/>
      <c r="Q9" s="192"/>
      <c r="R9" s="79"/>
      <c r="S9" s="284"/>
      <c r="T9" s="160"/>
    </row>
    <row r="10" spans="1:20" ht="15.75" x14ac:dyDescent="0.25">
      <c r="A10" s="159"/>
      <c r="B10" s="86"/>
      <c r="C10" s="86"/>
      <c r="D10" s="285"/>
      <c r="E10" s="189"/>
      <c r="F10" s="193"/>
      <c r="G10" s="194"/>
      <c r="H10" s="194"/>
      <c r="I10" s="194"/>
      <c r="J10" s="194"/>
      <c r="K10" s="190"/>
      <c r="L10" s="166"/>
      <c r="M10" s="86"/>
      <c r="N10" s="86"/>
      <c r="O10" s="86"/>
      <c r="P10" s="167"/>
      <c r="Q10" s="192"/>
      <c r="R10" s="79"/>
      <c r="S10" s="284"/>
      <c r="T10" s="160"/>
    </row>
    <row r="11" spans="1:20" ht="15.75" x14ac:dyDescent="0.25">
      <c r="A11" s="159"/>
      <c r="B11" s="86"/>
      <c r="C11" s="86"/>
      <c r="D11" s="285"/>
      <c r="E11" s="189"/>
      <c r="F11" s="193"/>
      <c r="G11" s="194"/>
      <c r="H11" s="194"/>
      <c r="I11" s="194"/>
      <c r="J11" s="194"/>
      <c r="K11" s="190"/>
      <c r="L11" s="166"/>
      <c r="M11" s="86"/>
      <c r="N11" s="86"/>
      <c r="O11" s="86"/>
      <c r="P11" s="167"/>
      <c r="Q11" s="192"/>
      <c r="R11" s="79"/>
      <c r="S11" s="284"/>
      <c r="T11" s="160"/>
    </row>
    <row r="12" spans="1:20" ht="15.75" x14ac:dyDescent="0.25">
      <c r="A12" s="159"/>
      <c r="B12" s="86"/>
      <c r="C12" s="86"/>
      <c r="D12" s="285"/>
      <c r="E12" s="189"/>
      <c r="F12" s="193"/>
      <c r="G12" s="194"/>
      <c r="H12" s="194"/>
      <c r="I12" s="194"/>
      <c r="J12" s="194"/>
      <c r="K12" s="190"/>
      <c r="L12" s="166"/>
      <c r="M12" s="86"/>
      <c r="N12" s="86"/>
      <c r="O12" s="86"/>
      <c r="P12" s="167"/>
      <c r="Q12" s="192"/>
      <c r="R12" s="79"/>
      <c r="S12" s="284"/>
      <c r="T12" s="160"/>
    </row>
    <row r="13" spans="1:20" ht="15.75" x14ac:dyDescent="0.25">
      <c r="A13" s="159"/>
      <c r="B13" s="86"/>
      <c r="C13" s="86"/>
      <c r="D13" s="285"/>
      <c r="E13" s="189"/>
      <c r="F13" s="193"/>
      <c r="G13" s="194"/>
      <c r="H13" s="194"/>
      <c r="I13" s="194"/>
      <c r="J13" s="194"/>
      <c r="K13" s="190"/>
      <c r="L13" s="166"/>
      <c r="M13" s="86"/>
      <c r="N13" s="86"/>
      <c r="O13" s="86"/>
      <c r="P13" s="167"/>
      <c r="Q13" s="192"/>
      <c r="R13" s="79"/>
      <c r="S13" s="284"/>
      <c r="T13" s="160"/>
    </row>
    <row r="14" spans="1:20" x14ac:dyDescent="0.25">
      <c r="A14" s="159"/>
      <c r="B14" s="79"/>
      <c r="C14" s="79"/>
      <c r="D14" s="285"/>
      <c r="E14" s="195" t="s">
        <v>164</v>
      </c>
      <c r="F14" s="196"/>
      <c r="G14" s="79"/>
      <c r="H14" s="79"/>
      <c r="I14" s="86" t="s">
        <v>166</v>
      </c>
      <c r="J14" s="79"/>
      <c r="K14" s="190"/>
      <c r="L14" s="197"/>
      <c r="M14" s="79"/>
      <c r="N14" s="79"/>
      <c r="O14" s="79"/>
      <c r="P14" s="198"/>
      <c r="Q14" s="192"/>
      <c r="R14" s="79" t="s">
        <v>167</v>
      </c>
      <c r="S14" s="284"/>
      <c r="T14" s="160"/>
    </row>
    <row r="15" spans="1:20" x14ac:dyDescent="0.25">
      <c r="A15" s="159"/>
      <c r="B15" s="79"/>
      <c r="C15" s="79"/>
      <c r="D15" s="285"/>
      <c r="E15" s="195"/>
      <c r="F15" s="196"/>
      <c r="G15" s="79"/>
      <c r="H15" s="79"/>
      <c r="I15" s="79"/>
      <c r="J15" s="79"/>
      <c r="K15" s="190"/>
      <c r="L15" s="197"/>
      <c r="M15" s="79"/>
      <c r="N15" s="79"/>
      <c r="O15" s="79"/>
      <c r="P15" s="198"/>
      <c r="Q15" s="192"/>
      <c r="R15" s="79"/>
      <c r="S15" s="284"/>
      <c r="T15" s="160"/>
    </row>
    <row r="16" spans="1:20" x14ac:dyDescent="0.25">
      <c r="A16" s="159"/>
      <c r="B16" s="79"/>
      <c r="C16" s="79"/>
      <c r="D16" s="285"/>
      <c r="E16" s="195"/>
      <c r="F16" s="197"/>
      <c r="G16" s="79"/>
      <c r="H16" s="79"/>
      <c r="I16" s="79"/>
      <c r="J16" s="79"/>
      <c r="K16" s="190"/>
      <c r="L16" s="197"/>
      <c r="M16" s="79"/>
      <c r="N16" s="79"/>
      <c r="O16" s="79"/>
      <c r="P16" s="198"/>
      <c r="Q16" s="192"/>
      <c r="R16" s="79"/>
      <c r="S16" s="284"/>
      <c r="T16" s="160"/>
    </row>
    <row r="17" spans="1:20" x14ac:dyDescent="0.25">
      <c r="A17" s="159"/>
      <c r="B17" s="79"/>
      <c r="C17" s="79"/>
      <c r="D17" s="285"/>
      <c r="E17" s="195"/>
      <c r="F17" s="197"/>
      <c r="G17" s="79"/>
      <c r="H17" s="79"/>
      <c r="I17" s="79"/>
      <c r="J17" s="79"/>
      <c r="K17" s="190"/>
      <c r="L17" s="197"/>
      <c r="M17" s="79"/>
      <c r="N17" s="79"/>
      <c r="O17" s="79"/>
      <c r="P17" s="198"/>
      <c r="Q17" s="192"/>
      <c r="R17" s="79"/>
      <c r="S17" s="284"/>
      <c r="T17" s="160"/>
    </row>
    <row r="18" spans="1:20" x14ac:dyDescent="0.25">
      <c r="A18" s="159"/>
      <c r="B18" s="79"/>
      <c r="C18" s="79"/>
      <c r="D18" s="285"/>
      <c r="E18" s="189"/>
      <c r="F18" s="79"/>
      <c r="G18" s="85"/>
      <c r="H18" s="79"/>
      <c r="I18" s="79"/>
      <c r="J18" s="79"/>
      <c r="K18" s="190"/>
      <c r="L18" s="366" t="s">
        <v>168</v>
      </c>
      <c r="M18" s="345"/>
      <c r="N18" s="345"/>
      <c r="O18" s="345"/>
      <c r="P18" s="367"/>
      <c r="Q18" s="192"/>
      <c r="R18" s="79"/>
      <c r="S18" s="284"/>
      <c r="T18" s="160"/>
    </row>
    <row r="19" spans="1:20" x14ac:dyDescent="0.25">
      <c r="A19" s="159"/>
      <c r="B19" s="79"/>
      <c r="C19" s="79"/>
      <c r="D19" s="285"/>
      <c r="E19" s="195"/>
      <c r="F19" s="197"/>
      <c r="G19" s="79"/>
      <c r="H19" s="79"/>
      <c r="I19" s="91"/>
      <c r="J19" s="91"/>
      <c r="K19" s="190"/>
      <c r="L19" s="197"/>
      <c r="M19" s="79"/>
      <c r="N19" s="79"/>
      <c r="O19" s="79"/>
      <c r="P19" s="198"/>
      <c r="Q19" s="192"/>
      <c r="R19" s="79"/>
      <c r="S19" s="284"/>
      <c r="T19" s="160"/>
    </row>
    <row r="20" spans="1:20" x14ac:dyDescent="0.25">
      <c r="A20" s="159"/>
      <c r="B20" s="79"/>
      <c r="C20" s="79"/>
      <c r="D20" s="285"/>
      <c r="E20" s="195"/>
      <c r="F20" s="197"/>
      <c r="G20" s="79"/>
      <c r="H20" s="79"/>
      <c r="I20" s="91"/>
      <c r="J20" s="91"/>
      <c r="K20" s="190"/>
      <c r="L20" s="197"/>
      <c r="M20" s="79"/>
      <c r="N20" s="79"/>
      <c r="O20" s="79"/>
      <c r="P20" s="198"/>
      <c r="Q20" s="192"/>
      <c r="R20" s="79"/>
      <c r="S20" s="284"/>
      <c r="T20" s="160"/>
    </row>
    <row r="21" spans="1:20" x14ac:dyDescent="0.25">
      <c r="A21" s="159"/>
      <c r="B21" s="79"/>
      <c r="C21" s="79"/>
      <c r="D21" s="285"/>
      <c r="E21" s="195"/>
      <c r="F21" s="197"/>
      <c r="G21" s="79"/>
      <c r="H21" s="79"/>
      <c r="I21" s="91"/>
      <c r="J21" s="91"/>
      <c r="K21" s="190"/>
      <c r="L21" s="197"/>
      <c r="M21" s="79"/>
      <c r="N21" s="79"/>
      <c r="O21" s="79"/>
      <c r="P21" s="198"/>
      <c r="Q21" s="192"/>
      <c r="R21" s="79"/>
      <c r="S21" s="284"/>
      <c r="T21" s="160"/>
    </row>
    <row r="22" spans="1:20" x14ac:dyDescent="0.25">
      <c r="A22" s="159"/>
      <c r="B22" s="79"/>
      <c r="C22" s="79"/>
      <c r="D22" s="285"/>
      <c r="E22" s="195"/>
      <c r="F22" s="197"/>
      <c r="G22" s="79"/>
      <c r="H22" s="79"/>
      <c r="I22" s="91"/>
      <c r="J22" s="91"/>
      <c r="K22" s="190"/>
      <c r="L22" s="197"/>
      <c r="M22" s="79"/>
      <c r="N22" s="79"/>
      <c r="O22" s="79"/>
      <c r="P22" s="198"/>
      <c r="Q22" s="192"/>
      <c r="R22" s="79"/>
      <c r="S22" s="284"/>
      <c r="T22" s="160"/>
    </row>
    <row r="23" spans="1:20" x14ac:dyDescent="0.25">
      <c r="A23" s="159"/>
      <c r="B23" s="79"/>
      <c r="C23" s="79"/>
      <c r="D23" s="285"/>
      <c r="E23" s="195"/>
      <c r="F23" s="197"/>
      <c r="G23" s="79"/>
      <c r="H23" s="79"/>
      <c r="I23" s="91"/>
      <c r="J23" s="91"/>
      <c r="K23" s="190"/>
      <c r="L23" s="197"/>
      <c r="M23" s="79"/>
      <c r="N23" s="79"/>
      <c r="O23" s="79"/>
      <c r="P23" s="198"/>
      <c r="Q23" s="192"/>
      <c r="R23" s="79"/>
      <c r="S23" s="284"/>
      <c r="T23" s="160"/>
    </row>
    <row r="24" spans="1:20" x14ac:dyDescent="0.25">
      <c r="A24" s="159"/>
      <c r="B24" s="79"/>
      <c r="C24" s="79"/>
      <c r="D24" s="285"/>
      <c r="E24" s="199"/>
      <c r="F24" s="197"/>
      <c r="G24" s="79"/>
      <c r="H24" s="79"/>
      <c r="I24" s="91"/>
      <c r="J24" s="91"/>
      <c r="K24" s="190"/>
      <c r="L24" s="197"/>
      <c r="M24" s="79"/>
      <c r="N24" s="79"/>
      <c r="O24" s="79"/>
      <c r="P24" s="198"/>
      <c r="Q24" s="192"/>
      <c r="R24" s="79"/>
      <c r="S24" s="284"/>
      <c r="T24" s="160"/>
    </row>
    <row r="25" spans="1:20" x14ac:dyDescent="0.25">
      <c r="A25" s="159"/>
      <c r="B25" s="368" t="s">
        <v>169</v>
      </c>
      <c r="C25" s="79"/>
      <c r="D25" s="285"/>
      <c r="E25" s="199"/>
      <c r="F25" s="366" t="s">
        <v>170</v>
      </c>
      <c r="G25" s="345"/>
      <c r="H25" s="345"/>
      <c r="I25" s="345"/>
      <c r="J25" s="367"/>
      <c r="K25" s="190"/>
      <c r="L25" s="197"/>
      <c r="M25" s="79"/>
      <c r="N25" s="79"/>
      <c r="O25" s="79"/>
      <c r="P25" s="198"/>
      <c r="Q25" s="192"/>
      <c r="R25" s="79"/>
      <c r="S25" s="284"/>
      <c r="T25" s="160"/>
    </row>
    <row r="26" spans="1:20" x14ac:dyDescent="0.25">
      <c r="A26" s="159"/>
      <c r="B26" s="369"/>
      <c r="C26" s="79"/>
      <c r="D26" s="285"/>
      <c r="E26" s="189"/>
      <c r="F26" s="197"/>
      <c r="G26" s="79"/>
      <c r="H26" s="79"/>
      <c r="I26" s="79"/>
      <c r="J26" s="79"/>
      <c r="K26" s="190"/>
      <c r="L26" s="197"/>
      <c r="M26" s="79"/>
      <c r="N26" s="79"/>
      <c r="O26" s="79"/>
      <c r="P26" s="198"/>
      <c r="Q26" s="192"/>
      <c r="R26" s="79"/>
      <c r="S26" s="284"/>
      <c r="T26" s="160"/>
    </row>
    <row r="27" spans="1:20" x14ac:dyDescent="0.25">
      <c r="A27" s="159"/>
      <c r="B27" s="369"/>
      <c r="C27" s="79"/>
      <c r="D27" s="285"/>
      <c r="E27" s="189"/>
      <c r="F27" s="196"/>
      <c r="G27" s="79"/>
      <c r="H27" s="79"/>
      <c r="I27" s="79"/>
      <c r="J27" s="79"/>
      <c r="K27" s="190"/>
      <c r="L27" s="200"/>
      <c r="M27" s="201"/>
      <c r="N27" s="201"/>
      <c r="O27" s="201"/>
      <c r="P27" s="202"/>
      <c r="Q27" s="192"/>
      <c r="R27" s="79"/>
      <c r="S27" s="284"/>
      <c r="T27" s="160"/>
    </row>
    <row r="28" spans="1:20" ht="14.1" customHeight="1" x14ac:dyDescent="0.25">
      <c r="A28" s="159"/>
      <c r="B28" s="369"/>
      <c r="C28" s="79"/>
      <c r="D28" s="285"/>
      <c r="E28" s="189"/>
      <c r="F28" s="358" t="s">
        <v>164</v>
      </c>
      <c r="G28" s="358"/>
      <c r="H28" s="358"/>
      <c r="I28" s="358"/>
      <c r="J28" s="359"/>
      <c r="K28" s="190"/>
      <c r="L28" s="191"/>
      <c r="M28" s="191"/>
      <c r="N28" s="191"/>
      <c r="O28" s="191"/>
      <c r="P28" s="191"/>
      <c r="Q28" s="192"/>
      <c r="R28" s="79"/>
      <c r="S28" s="284"/>
      <c r="T28" s="160"/>
    </row>
    <row r="29" spans="1:20" ht="19.5" customHeight="1" x14ac:dyDescent="0.25">
      <c r="A29" s="159"/>
      <c r="B29" s="369"/>
      <c r="C29" s="79"/>
      <c r="D29" s="355"/>
      <c r="E29" s="203"/>
      <c r="F29" s="371"/>
      <c r="G29" s="371"/>
      <c r="H29" s="371"/>
      <c r="I29" s="371"/>
      <c r="J29" s="372"/>
      <c r="K29" s="204"/>
      <c r="L29" s="205"/>
      <c r="M29" s="205"/>
      <c r="N29" s="205"/>
      <c r="O29" s="205"/>
      <c r="P29" s="205"/>
      <c r="Q29" s="206"/>
      <c r="R29" s="79"/>
      <c r="S29" s="340"/>
      <c r="T29" s="160"/>
    </row>
    <row r="30" spans="1:20" x14ac:dyDescent="0.25">
      <c r="A30" s="159"/>
      <c r="B30" s="370"/>
      <c r="D30" s="79"/>
      <c r="E30" s="79"/>
      <c r="F30" s="79"/>
      <c r="G30" s="79"/>
      <c r="H30" s="79"/>
      <c r="I30" s="79"/>
      <c r="J30" s="79"/>
      <c r="K30" s="79"/>
      <c r="L30" s="79"/>
      <c r="M30" s="79"/>
      <c r="N30" s="79"/>
      <c r="O30" s="79"/>
      <c r="P30" s="79"/>
      <c r="Q30" s="79"/>
      <c r="R30" s="79"/>
      <c r="S30" s="79"/>
      <c r="T30" s="160"/>
    </row>
    <row r="31" spans="1:20" x14ac:dyDescent="0.25">
      <c r="A31" s="159"/>
      <c r="B31" s="79"/>
      <c r="C31" s="79"/>
      <c r="D31" s="79"/>
      <c r="E31" s="79"/>
      <c r="F31" s="79"/>
      <c r="G31" s="79"/>
      <c r="H31" s="79"/>
      <c r="I31" s="79"/>
      <c r="J31" s="79"/>
      <c r="K31" s="79"/>
      <c r="L31" s="79"/>
      <c r="M31" s="79"/>
      <c r="N31" s="79"/>
      <c r="O31" s="79"/>
      <c r="P31" s="79"/>
      <c r="Q31" s="79"/>
      <c r="R31" s="79"/>
      <c r="S31" s="79"/>
      <c r="T31" s="160"/>
    </row>
    <row r="32" spans="1:20" ht="15.75" thickBot="1" x14ac:dyDescent="0.3">
      <c r="A32" s="159"/>
      <c r="B32" s="79"/>
      <c r="C32" s="79"/>
      <c r="D32" s="79"/>
      <c r="E32" s="345" t="s">
        <v>171</v>
      </c>
      <c r="F32" s="345"/>
      <c r="G32" s="345"/>
      <c r="H32" s="345"/>
      <c r="I32" s="345"/>
      <c r="J32" s="345"/>
      <c r="K32" s="345"/>
      <c r="L32" s="85"/>
      <c r="M32" s="85"/>
      <c r="N32" s="85"/>
      <c r="O32" s="85"/>
      <c r="P32" s="85"/>
      <c r="Q32" s="85"/>
      <c r="R32" s="79"/>
      <c r="S32" s="79"/>
      <c r="T32" s="160"/>
    </row>
    <row r="33" spans="1:20" x14ac:dyDescent="0.25">
      <c r="A33" s="159"/>
      <c r="B33" s="79"/>
      <c r="C33" s="79"/>
      <c r="D33" s="79"/>
      <c r="E33" s="79"/>
      <c r="F33" s="79"/>
      <c r="G33" s="79"/>
      <c r="H33" s="79"/>
      <c r="I33" s="79"/>
      <c r="J33" s="79"/>
      <c r="K33" s="346" t="s">
        <v>172</v>
      </c>
      <c r="L33" s="79"/>
      <c r="M33" s="79"/>
      <c r="N33" s="79"/>
      <c r="O33" s="79"/>
      <c r="P33" s="79"/>
      <c r="Q33" s="349"/>
      <c r="R33" s="349"/>
      <c r="S33" s="349"/>
      <c r="T33" s="79"/>
    </row>
    <row r="34" spans="1:20" ht="15.95" customHeight="1" thickBot="1" x14ac:dyDescent="0.3">
      <c r="A34" s="159"/>
      <c r="B34" s="79"/>
      <c r="C34" s="79"/>
      <c r="D34" s="202"/>
      <c r="E34" s="166" t="s">
        <v>164</v>
      </c>
      <c r="F34" s="327" t="s">
        <v>120</v>
      </c>
      <c r="G34" s="328"/>
      <c r="H34" s="328"/>
      <c r="I34" s="328"/>
      <c r="J34" s="328"/>
      <c r="K34" s="347"/>
      <c r="L34" s="79"/>
      <c r="M34" s="79"/>
      <c r="N34" s="79"/>
      <c r="O34" s="79"/>
      <c r="P34" s="79"/>
      <c r="Q34" s="79"/>
      <c r="R34" s="79"/>
      <c r="S34" s="79"/>
      <c r="T34" s="79"/>
    </row>
    <row r="35" spans="1:20" ht="21" customHeight="1" x14ac:dyDescent="0.25">
      <c r="A35" s="159"/>
      <c r="B35" s="79"/>
      <c r="C35" s="299" t="s">
        <v>173</v>
      </c>
      <c r="D35" s="99" t="s">
        <v>124</v>
      </c>
      <c r="E35" s="207"/>
      <c r="F35" s="79"/>
      <c r="G35" s="79"/>
      <c r="H35" s="79"/>
      <c r="I35" s="208"/>
      <c r="J35" s="208"/>
      <c r="K35" s="347"/>
      <c r="L35" s="79"/>
      <c r="M35" s="79"/>
      <c r="N35" s="79"/>
      <c r="O35" s="79"/>
      <c r="P35" s="350"/>
      <c r="Q35" s="350"/>
      <c r="R35" s="350"/>
      <c r="S35" s="79"/>
      <c r="T35" s="79"/>
    </row>
    <row r="36" spans="1:20" ht="21" customHeight="1" x14ac:dyDescent="0.25">
      <c r="A36" s="159"/>
      <c r="B36" s="79"/>
      <c r="C36" s="284"/>
      <c r="D36" s="210" t="s">
        <v>114</v>
      </c>
      <c r="E36" s="211"/>
      <c r="F36" s="351" t="s">
        <v>174</v>
      </c>
      <c r="G36" s="351"/>
      <c r="H36" s="351"/>
      <c r="I36" s="351"/>
      <c r="J36" s="351"/>
      <c r="K36" s="347"/>
      <c r="L36" s="79"/>
      <c r="M36" s="79"/>
      <c r="N36" s="79"/>
      <c r="O36" s="178"/>
      <c r="P36" s="99"/>
      <c r="Q36" s="79"/>
      <c r="R36" s="79"/>
      <c r="S36" s="284"/>
      <c r="T36" s="79"/>
    </row>
    <row r="37" spans="1:20" ht="17.45" customHeight="1" thickBot="1" x14ac:dyDescent="0.3">
      <c r="A37" s="159"/>
      <c r="B37" s="79"/>
      <c r="C37" s="340"/>
      <c r="D37" s="96" t="s">
        <v>114</v>
      </c>
      <c r="E37" s="212"/>
      <c r="F37" s="352" t="s">
        <v>175</v>
      </c>
      <c r="G37" s="352"/>
      <c r="H37" s="352"/>
      <c r="I37" s="352"/>
      <c r="J37" s="352"/>
      <c r="K37" s="347"/>
      <c r="L37" s="79"/>
      <c r="M37" s="79"/>
      <c r="N37" s="79"/>
      <c r="O37" s="79"/>
      <c r="P37" s="79"/>
      <c r="Q37" s="328"/>
      <c r="R37" s="328"/>
      <c r="S37" s="284"/>
      <c r="T37" s="79"/>
    </row>
    <row r="38" spans="1:20" ht="19.5" customHeight="1" thickBot="1" x14ac:dyDescent="0.3">
      <c r="A38" s="159"/>
      <c r="B38" s="79"/>
      <c r="C38" s="182"/>
      <c r="D38" s="213" t="s">
        <v>114</v>
      </c>
      <c r="E38" s="214"/>
      <c r="F38" s="353"/>
      <c r="G38" s="353"/>
      <c r="H38" s="353"/>
      <c r="I38" s="353"/>
      <c r="J38" s="353"/>
      <c r="K38" s="348"/>
      <c r="L38" s="182"/>
      <c r="M38" s="182"/>
      <c r="N38" s="79"/>
      <c r="O38" s="79"/>
      <c r="P38" s="79"/>
      <c r="Q38" s="79"/>
      <c r="R38" s="79"/>
      <c r="S38" s="79"/>
      <c r="T38" s="79"/>
    </row>
    <row r="39" spans="1:20" ht="18.600000000000001" customHeight="1" x14ac:dyDescent="0.25">
      <c r="A39" s="159"/>
      <c r="B39" s="79"/>
      <c r="C39" s="79"/>
      <c r="D39" s="79"/>
      <c r="E39" s="344" t="s">
        <v>176</v>
      </c>
      <c r="F39" s="284"/>
      <c r="G39" s="284"/>
      <c r="H39" s="284"/>
      <c r="I39" s="284"/>
      <c r="J39" s="284"/>
      <c r="K39" s="215"/>
      <c r="L39" s="99"/>
      <c r="M39" s="99"/>
      <c r="N39" s="99"/>
      <c r="O39" s="99"/>
      <c r="P39" s="79"/>
      <c r="Q39" s="79"/>
      <c r="R39" s="79"/>
      <c r="S39" s="79"/>
      <c r="T39" s="160"/>
    </row>
    <row r="40" spans="1:20" x14ac:dyDescent="0.25">
      <c r="A40" s="159" t="str">
        <f>'[1]Abstract of cost'!A39</f>
        <v>Haider Ali</v>
      </c>
      <c r="B40" s="79"/>
      <c r="C40" s="79"/>
      <c r="D40" s="79"/>
      <c r="E40" s="79"/>
      <c r="F40" s="79"/>
      <c r="G40" s="79"/>
      <c r="H40" s="79"/>
      <c r="I40" s="79"/>
      <c r="J40" s="79"/>
      <c r="K40" s="79"/>
      <c r="L40" s="79"/>
      <c r="M40" s="79"/>
      <c r="N40" s="79"/>
      <c r="O40" s="79"/>
      <c r="P40" s="79"/>
      <c r="Q40" s="79"/>
      <c r="R40" s="79"/>
      <c r="S40" s="79"/>
      <c r="T40" s="160"/>
    </row>
    <row r="41" spans="1:20" ht="15.75" thickBot="1" x14ac:dyDescent="0.3">
      <c r="A41" s="168" t="str">
        <f>'[1]Abstract of cost'!A40</f>
        <v>Field Engineer-SPO-Sohbat Pur</v>
      </c>
      <c r="B41" s="169"/>
      <c r="C41" s="169"/>
      <c r="D41" s="169"/>
      <c r="E41" s="169"/>
      <c r="F41" s="169"/>
      <c r="G41" s="169"/>
      <c r="H41" s="169"/>
      <c r="I41" s="169"/>
      <c r="J41" s="169"/>
      <c r="K41" s="169"/>
      <c r="L41" s="169"/>
      <c r="M41" s="169"/>
      <c r="N41" s="169"/>
      <c r="O41" s="169"/>
      <c r="P41" s="169"/>
      <c r="Q41" s="169"/>
      <c r="R41" s="169"/>
      <c r="S41" s="169"/>
      <c r="T41" s="170"/>
    </row>
  </sheetData>
  <mergeCells count="27">
    <mergeCell ref="A1:T1"/>
    <mergeCell ref="A2:T2"/>
    <mergeCell ref="A3:T3"/>
    <mergeCell ref="A4:T4"/>
    <mergeCell ref="E6:J6"/>
    <mergeCell ref="K6:Q6"/>
    <mergeCell ref="D7:D29"/>
    <mergeCell ref="F7:J8"/>
    <mergeCell ref="S7:S29"/>
    <mergeCell ref="B9:C9"/>
    <mergeCell ref="F9:J9"/>
    <mergeCell ref="L9:P9"/>
    <mergeCell ref="L18:P18"/>
    <mergeCell ref="B25:B30"/>
    <mergeCell ref="F25:J25"/>
    <mergeCell ref="F28:J29"/>
    <mergeCell ref="C35:C37"/>
    <mergeCell ref="P35:R35"/>
    <mergeCell ref="F36:J36"/>
    <mergeCell ref="S36:S37"/>
    <mergeCell ref="F37:J38"/>
    <mergeCell ref="Q37:R37"/>
    <mergeCell ref="E39:J39"/>
    <mergeCell ref="E32:K32"/>
    <mergeCell ref="K33:K38"/>
    <mergeCell ref="Q33:S33"/>
    <mergeCell ref="F34:J34"/>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29"/>
  <sheetViews>
    <sheetView workbookViewId="0">
      <selection activeCell="F8" sqref="F8"/>
    </sheetView>
  </sheetViews>
  <sheetFormatPr defaultRowHeight="15" x14ac:dyDescent="0.25"/>
  <cols>
    <col min="4" max="4" width="3" customWidth="1"/>
    <col min="5" max="5" width="18.28515625" customWidth="1"/>
    <col min="10" max="10" width="2.140625" customWidth="1"/>
    <col min="11" max="11" width="2.42578125" customWidth="1"/>
    <col min="12" max="12" width="4.42578125" customWidth="1"/>
    <col min="13" max="13" width="2.42578125" customWidth="1"/>
    <col min="14" max="14" width="11.42578125" customWidth="1"/>
    <col min="15" max="15" width="10.5703125" customWidth="1"/>
    <col min="17" max="17" width="2.5703125" customWidth="1"/>
    <col min="18" max="18" width="4.140625" customWidth="1"/>
    <col min="19" max="19" width="2.7109375" customWidth="1"/>
  </cols>
  <sheetData>
    <row r="1" spans="1:23" ht="26.25" x14ac:dyDescent="0.25">
      <c r="A1" s="402" t="str">
        <f>'[1]Abstract of cost'!A1</f>
        <v>Strengthening Participatory Organization (SPO)</v>
      </c>
      <c r="B1" s="403"/>
      <c r="C1" s="403"/>
      <c r="D1" s="403"/>
      <c r="E1" s="403"/>
      <c r="F1" s="403"/>
      <c r="G1" s="403"/>
      <c r="H1" s="403"/>
      <c r="I1" s="403"/>
      <c r="J1" s="403"/>
      <c r="K1" s="403"/>
      <c r="L1" s="403"/>
      <c r="M1" s="403"/>
      <c r="N1" s="403"/>
      <c r="O1" s="403"/>
      <c r="P1" s="403"/>
      <c r="Q1" s="403"/>
      <c r="R1" s="403"/>
      <c r="S1" s="403"/>
      <c r="T1" s="403"/>
      <c r="U1" s="403"/>
      <c r="V1" s="403"/>
      <c r="W1" s="404"/>
    </row>
    <row r="2" spans="1:23" ht="26.25" x14ac:dyDescent="0.25">
      <c r="A2" s="405" t="str">
        <f>'[1]Abstract of cost'!A2</f>
        <v>Emergency Response office-District Sohbat Pur -Balochistan, Pakistan</v>
      </c>
      <c r="B2" s="406"/>
      <c r="C2" s="406"/>
      <c r="D2" s="406"/>
      <c r="E2" s="406"/>
      <c r="F2" s="406"/>
      <c r="G2" s="406"/>
      <c r="H2" s="406"/>
      <c r="I2" s="406"/>
      <c r="J2" s="406"/>
      <c r="K2" s="406"/>
      <c r="L2" s="406"/>
      <c r="M2" s="406"/>
      <c r="N2" s="406"/>
      <c r="O2" s="406"/>
      <c r="P2" s="406"/>
      <c r="Q2" s="406"/>
      <c r="R2" s="406"/>
      <c r="S2" s="406"/>
      <c r="T2" s="406"/>
      <c r="U2" s="406"/>
      <c r="V2" s="406"/>
      <c r="W2" s="407"/>
    </row>
    <row r="3" spans="1:23" ht="18.75" x14ac:dyDescent="0.25">
      <c r="A3" s="408" t="str">
        <f>[1]Measur!A3</f>
        <v>Installation of drinking water supply schemes under Milenda Gates Foundation Funded Project at Zahoor Khan Khoso UC Gandar District Sohbat Pur (Doubble Tank with Pit 5' ɸ x 5' deep)</v>
      </c>
      <c r="B3" s="409"/>
      <c r="C3" s="409"/>
      <c r="D3" s="409"/>
      <c r="E3" s="409"/>
      <c r="F3" s="409"/>
      <c r="G3" s="409"/>
      <c r="H3" s="409"/>
      <c r="I3" s="409"/>
      <c r="J3" s="409"/>
      <c r="K3" s="409"/>
      <c r="L3" s="409"/>
      <c r="M3" s="409"/>
      <c r="N3" s="409"/>
      <c r="O3" s="409"/>
      <c r="P3" s="409"/>
      <c r="Q3" s="409"/>
      <c r="R3" s="409"/>
      <c r="S3" s="409"/>
      <c r="T3" s="409"/>
      <c r="U3" s="409"/>
      <c r="V3" s="409"/>
      <c r="W3" s="410"/>
    </row>
    <row r="4" spans="1:23" ht="21" x14ac:dyDescent="0.35">
      <c r="A4" s="411" t="s">
        <v>177</v>
      </c>
      <c r="B4" s="412"/>
      <c r="C4" s="412"/>
      <c r="D4" s="412"/>
      <c r="E4" s="412"/>
      <c r="F4" s="412"/>
      <c r="G4" s="412"/>
      <c r="H4" s="412"/>
      <c r="I4" s="412"/>
      <c r="J4" s="412"/>
      <c r="K4" s="412"/>
      <c r="L4" s="412"/>
      <c r="M4" s="412"/>
      <c r="N4" s="412"/>
      <c r="O4" s="412"/>
      <c r="P4" s="412"/>
      <c r="Q4" s="412"/>
      <c r="R4" s="412"/>
      <c r="S4" s="412"/>
      <c r="T4" s="412"/>
      <c r="U4" s="412"/>
      <c r="V4" s="412"/>
      <c r="W4" s="413"/>
    </row>
    <row r="5" spans="1:23" x14ac:dyDescent="0.25">
      <c r="A5" s="159"/>
      <c r="B5" s="79"/>
      <c r="C5" s="79"/>
      <c r="D5" s="79"/>
      <c r="E5" s="79"/>
      <c r="F5" s="79"/>
      <c r="G5" s="79"/>
      <c r="H5" s="79"/>
      <c r="I5" s="79"/>
      <c r="J5" s="79"/>
      <c r="K5" s="79"/>
      <c r="L5" s="79"/>
      <c r="M5" s="79"/>
      <c r="N5" s="79"/>
      <c r="O5" s="79"/>
      <c r="P5" s="79"/>
      <c r="Q5" s="79"/>
      <c r="R5" s="79"/>
      <c r="S5" s="79"/>
      <c r="T5" s="79"/>
      <c r="U5" s="79"/>
      <c r="V5" s="79"/>
      <c r="W5" s="160"/>
    </row>
    <row r="6" spans="1:23" ht="14.45" customHeight="1" x14ac:dyDescent="0.25">
      <c r="A6" s="159"/>
      <c r="B6" s="79"/>
      <c r="C6" s="79"/>
      <c r="D6" s="79"/>
      <c r="E6" s="79"/>
      <c r="F6" s="79"/>
      <c r="G6" s="79"/>
      <c r="H6" s="79"/>
      <c r="I6" s="79"/>
      <c r="J6" s="79"/>
      <c r="K6" s="283" t="s">
        <v>163</v>
      </c>
      <c r="L6" s="284"/>
      <c r="M6" s="284"/>
      <c r="N6" s="284"/>
      <c r="O6" s="284"/>
      <c r="P6" s="284"/>
      <c r="Q6" s="284"/>
      <c r="R6" s="285"/>
      <c r="S6" s="79"/>
      <c r="T6" s="216"/>
      <c r="U6" s="216"/>
      <c r="V6" s="216"/>
      <c r="W6" s="160"/>
    </row>
    <row r="7" spans="1:23" ht="14.45" customHeight="1" x14ac:dyDescent="0.25">
      <c r="A7" s="159"/>
      <c r="B7" s="79"/>
      <c r="C7" s="79"/>
      <c r="D7" s="79"/>
      <c r="E7" s="79"/>
      <c r="F7" s="79"/>
      <c r="G7" s="79"/>
      <c r="H7" s="79"/>
      <c r="I7" s="79"/>
      <c r="J7" s="79"/>
      <c r="K7" s="79"/>
      <c r="L7" s="79"/>
      <c r="M7" s="79"/>
      <c r="N7" s="79"/>
      <c r="O7" s="79"/>
      <c r="P7" s="79"/>
      <c r="Q7" s="79"/>
      <c r="R7" s="79"/>
      <c r="S7" s="79"/>
      <c r="T7" s="414" t="s">
        <v>178</v>
      </c>
      <c r="U7" s="414"/>
      <c r="V7" s="414"/>
      <c r="W7" s="160"/>
    </row>
    <row r="8" spans="1:23" ht="14.45" customHeight="1" x14ac:dyDescent="0.25">
      <c r="A8" s="159"/>
      <c r="B8" s="79"/>
      <c r="C8" s="79"/>
      <c r="D8" s="79"/>
      <c r="E8" s="79"/>
      <c r="F8" s="79"/>
      <c r="G8" s="79"/>
      <c r="H8" s="79"/>
      <c r="I8" s="79"/>
      <c r="J8" s="79"/>
      <c r="K8" s="79"/>
      <c r="L8" s="79"/>
      <c r="M8" s="79"/>
      <c r="N8" s="79"/>
      <c r="O8" s="79"/>
      <c r="P8" s="79"/>
      <c r="Q8" s="79"/>
      <c r="R8" s="79"/>
      <c r="S8" s="79"/>
      <c r="T8" s="414"/>
      <c r="U8" s="414"/>
      <c r="V8" s="414"/>
      <c r="W8" s="160"/>
    </row>
    <row r="9" spans="1:23" x14ac:dyDescent="0.25">
      <c r="A9" s="159"/>
      <c r="B9" s="79"/>
      <c r="C9" s="79"/>
      <c r="D9" s="79"/>
      <c r="E9" s="79"/>
      <c r="F9" s="79"/>
      <c r="G9" s="79"/>
      <c r="H9" s="79"/>
      <c r="I9" s="79"/>
      <c r="J9" s="79"/>
      <c r="K9" s="79"/>
      <c r="L9" s="79"/>
      <c r="M9" s="79"/>
      <c r="N9" s="79"/>
      <c r="O9" s="79"/>
      <c r="P9" s="79"/>
      <c r="Q9" s="79"/>
      <c r="R9" s="79"/>
      <c r="S9" s="79"/>
      <c r="T9" s="414"/>
      <c r="U9" s="414"/>
      <c r="V9" s="414"/>
      <c r="W9" s="160"/>
    </row>
    <row r="10" spans="1:23" x14ac:dyDescent="0.25">
      <c r="A10" s="159"/>
      <c r="B10" s="79"/>
      <c r="C10" s="79"/>
      <c r="D10" s="79"/>
      <c r="E10" s="79"/>
      <c r="F10" s="79"/>
      <c r="G10" s="79"/>
      <c r="H10" s="79"/>
      <c r="I10" s="79"/>
      <c r="J10" s="79"/>
      <c r="K10" s="79"/>
      <c r="L10" s="79"/>
      <c r="M10" s="79"/>
      <c r="N10" s="79"/>
      <c r="O10" s="79"/>
      <c r="P10" s="79"/>
      <c r="Q10" s="79"/>
      <c r="R10" s="79"/>
      <c r="S10" s="79"/>
      <c r="T10" s="414"/>
      <c r="U10" s="414"/>
      <c r="V10" s="414"/>
      <c r="W10" s="160"/>
    </row>
    <row r="11" spans="1:23" x14ac:dyDescent="0.25">
      <c r="A11" s="159"/>
      <c r="B11" s="79"/>
      <c r="C11" s="79"/>
      <c r="D11" s="79"/>
      <c r="E11" s="79"/>
      <c r="F11" s="79"/>
      <c r="G11" s="79"/>
      <c r="H11" s="79"/>
      <c r="I11" s="79"/>
      <c r="J11" s="79"/>
      <c r="K11" s="79"/>
      <c r="L11" s="79"/>
      <c r="M11" s="79"/>
      <c r="N11" s="79"/>
      <c r="O11" s="79"/>
      <c r="P11" s="79"/>
      <c r="Q11" s="79"/>
      <c r="R11" s="79"/>
      <c r="S11" s="79"/>
      <c r="T11" s="414"/>
      <c r="U11" s="414"/>
      <c r="V11" s="414"/>
      <c r="W11" s="160"/>
    </row>
    <row r="12" spans="1:23" x14ac:dyDescent="0.25">
      <c r="A12" s="159"/>
      <c r="B12" s="79"/>
      <c r="C12" s="79"/>
      <c r="D12" s="79"/>
      <c r="E12" s="79"/>
      <c r="F12" s="79"/>
      <c r="G12" s="79"/>
      <c r="H12" s="79"/>
      <c r="I12" s="79"/>
      <c r="J12" s="79"/>
      <c r="K12" s="79"/>
      <c r="L12" s="79"/>
      <c r="M12" s="79"/>
      <c r="N12" s="79"/>
      <c r="O12" s="79"/>
      <c r="P12" s="79"/>
      <c r="Q12" s="79"/>
      <c r="R12" s="79"/>
      <c r="S12" s="79"/>
      <c r="T12" s="79"/>
      <c r="U12" s="79"/>
      <c r="V12" s="201"/>
      <c r="W12" s="160"/>
    </row>
    <row r="13" spans="1:23" ht="20.25" customHeight="1" x14ac:dyDescent="0.25">
      <c r="A13" s="159"/>
      <c r="B13" s="79"/>
      <c r="C13" s="79" t="s">
        <v>179</v>
      </c>
      <c r="D13" s="79"/>
      <c r="E13" s="79"/>
      <c r="F13" s="79"/>
      <c r="G13" s="91"/>
      <c r="H13" s="91"/>
      <c r="I13" s="79"/>
      <c r="J13" s="79"/>
      <c r="K13" s="198"/>
      <c r="L13" s="217"/>
      <c r="M13" s="218"/>
      <c r="N13" s="218"/>
      <c r="O13" s="218"/>
      <c r="P13" s="218"/>
      <c r="Q13" s="218"/>
      <c r="R13" s="219"/>
      <c r="S13" s="79"/>
      <c r="T13" s="79"/>
      <c r="U13" s="220" t="s">
        <v>180</v>
      </c>
      <c r="V13" s="99" t="s">
        <v>180</v>
      </c>
      <c r="W13" s="160"/>
    </row>
    <row r="14" spans="1:23" ht="17.45" customHeight="1" x14ac:dyDescent="0.25">
      <c r="A14" s="159"/>
      <c r="B14" s="79"/>
      <c r="C14" s="79"/>
      <c r="D14" s="79"/>
      <c r="E14" s="79"/>
      <c r="F14" s="79"/>
      <c r="G14" s="91"/>
      <c r="H14" s="91" t="s">
        <v>181</v>
      </c>
      <c r="I14" s="79"/>
      <c r="J14" s="79"/>
      <c r="K14" s="79"/>
      <c r="L14" s="221"/>
      <c r="M14" s="79"/>
      <c r="N14" s="79"/>
      <c r="O14" s="79"/>
      <c r="P14" s="79"/>
      <c r="Q14" s="79"/>
      <c r="R14" s="221"/>
      <c r="S14" s="79"/>
      <c r="T14" s="79"/>
      <c r="U14" s="299" t="s">
        <v>182</v>
      </c>
      <c r="V14" s="299" t="s">
        <v>183</v>
      </c>
      <c r="W14" s="160"/>
    </row>
    <row r="15" spans="1:23" ht="17.45" customHeight="1" x14ac:dyDescent="0.25">
      <c r="A15" s="159"/>
      <c r="B15" s="79"/>
      <c r="C15" s="91" t="s">
        <v>184</v>
      </c>
      <c r="D15" s="222"/>
      <c r="E15" s="222"/>
      <c r="F15" s="91"/>
      <c r="G15" s="91"/>
      <c r="H15" s="91"/>
      <c r="I15" s="79"/>
      <c r="J15" s="79"/>
      <c r="K15" s="79"/>
      <c r="L15" s="221"/>
      <c r="M15" s="79"/>
      <c r="N15" s="79"/>
      <c r="O15" s="79"/>
      <c r="P15" s="79"/>
      <c r="Q15" s="79"/>
      <c r="R15" s="221"/>
      <c r="T15" s="79"/>
      <c r="U15" s="284"/>
      <c r="V15" s="284"/>
      <c r="W15" s="160"/>
    </row>
    <row r="16" spans="1:23" ht="17.45" customHeight="1" x14ac:dyDescent="0.25">
      <c r="A16" s="159"/>
      <c r="B16" s="79"/>
      <c r="C16" s="79"/>
      <c r="D16" s="79"/>
      <c r="E16" s="79"/>
      <c r="F16" s="79"/>
      <c r="G16" s="79"/>
      <c r="H16" s="79"/>
      <c r="I16" s="79"/>
      <c r="J16" s="79"/>
      <c r="K16" s="79"/>
      <c r="L16" s="221"/>
      <c r="M16" s="79"/>
      <c r="N16" s="79"/>
      <c r="O16" s="79"/>
      <c r="P16" s="79"/>
      <c r="Q16" s="79"/>
      <c r="R16" s="221"/>
      <c r="S16" s="79"/>
      <c r="T16" s="79"/>
      <c r="U16" s="284"/>
      <c r="V16" s="284"/>
      <c r="W16" s="160"/>
    </row>
    <row r="17" spans="1:23" ht="17.45" customHeight="1" x14ac:dyDescent="0.25">
      <c r="A17" s="159"/>
      <c r="B17" s="79"/>
      <c r="C17" s="79"/>
      <c r="D17" s="79"/>
      <c r="E17" s="79"/>
      <c r="F17" s="79"/>
      <c r="G17" s="79"/>
      <c r="H17" s="79"/>
      <c r="I17" s="79"/>
      <c r="J17" s="79"/>
      <c r="K17" s="79"/>
      <c r="L17" s="223" t="s">
        <v>164</v>
      </c>
      <c r="M17" s="79"/>
      <c r="N17" s="79"/>
      <c r="O17" s="79"/>
      <c r="P17" s="79"/>
      <c r="Q17" s="79"/>
      <c r="R17" s="223" t="s">
        <v>164</v>
      </c>
      <c r="S17" s="79"/>
      <c r="T17" s="79"/>
      <c r="U17" s="284"/>
      <c r="V17" s="284"/>
      <c r="W17" s="160"/>
    </row>
    <row r="18" spans="1:23" ht="17.45" customHeight="1" x14ac:dyDescent="0.25">
      <c r="A18" s="159"/>
      <c r="B18" s="79"/>
      <c r="C18" s="224"/>
      <c r="D18" s="224"/>
      <c r="E18" s="224"/>
      <c r="F18" s="79"/>
      <c r="G18" s="79"/>
      <c r="H18" s="79"/>
      <c r="I18" s="79"/>
      <c r="J18" s="79"/>
      <c r="K18" s="79"/>
      <c r="L18" s="221"/>
      <c r="M18" s="197"/>
      <c r="N18" s="79"/>
      <c r="O18" s="79"/>
      <c r="P18" s="79"/>
      <c r="Q18" s="198"/>
      <c r="R18" s="221"/>
      <c r="S18" s="79"/>
      <c r="T18" s="79"/>
      <c r="U18" s="284"/>
      <c r="V18" s="284"/>
      <c r="W18" s="160"/>
    </row>
    <row r="19" spans="1:23" ht="17.45" customHeight="1" x14ac:dyDescent="0.25">
      <c r="A19" s="159"/>
      <c r="B19" s="79"/>
      <c r="C19" s="224"/>
      <c r="D19" s="383" t="s">
        <v>119</v>
      </c>
      <c r="E19" s="224"/>
      <c r="F19" s="79"/>
      <c r="G19" s="79"/>
      <c r="H19" s="79"/>
      <c r="I19" s="79"/>
      <c r="J19" s="79"/>
      <c r="K19" s="79"/>
      <c r="L19" s="221"/>
      <c r="M19" s="79"/>
      <c r="N19" s="79"/>
      <c r="O19" s="79"/>
      <c r="P19" s="79"/>
      <c r="Q19" s="79"/>
      <c r="R19" s="221"/>
      <c r="S19" s="79"/>
      <c r="T19" s="79"/>
      <c r="U19" s="340"/>
      <c r="V19" s="284"/>
      <c r="W19" s="160"/>
    </row>
    <row r="20" spans="1:23" ht="17.45" customHeight="1" x14ac:dyDescent="0.25">
      <c r="A20" s="159"/>
      <c r="B20" s="79"/>
      <c r="C20" s="79"/>
      <c r="D20" s="383"/>
      <c r="E20" s="86"/>
      <c r="F20" s="79"/>
      <c r="G20" s="79"/>
      <c r="H20" s="79"/>
      <c r="I20" s="79"/>
      <c r="J20" s="79"/>
      <c r="K20" s="79"/>
      <c r="L20" s="221"/>
      <c r="M20" s="384" t="s">
        <v>185</v>
      </c>
      <c r="N20" s="385"/>
      <c r="O20" s="385"/>
      <c r="P20" s="385"/>
      <c r="Q20" s="386"/>
      <c r="R20" s="221"/>
      <c r="S20" s="79"/>
      <c r="T20" s="79"/>
      <c r="U20" s="220" t="s">
        <v>114</v>
      </c>
      <c r="V20" s="284"/>
      <c r="W20" s="160"/>
    </row>
    <row r="21" spans="1:23" ht="18.600000000000001" customHeight="1" x14ac:dyDescent="0.25">
      <c r="A21" s="225" t="s">
        <v>164</v>
      </c>
      <c r="B21" s="226"/>
      <c r="C21" s="226"/>
      <c r="D21" s="226"/>
      <c r="E21" s="222"/>
      <c r="F21" s="222"/>
      <c r="G21" s="222"/>
      <c r="I21" s="79"/>
      <c r="J21" s="79"/>
      <c r="K21" s="79"/>
      <c r="L21" s="221"/>
      <c r="M21" s="387" t="s">
        <v>186</v>
      </c>
      <c r="N21" s="388"/>
      <c r="O21" s="388"/>
      <c r="P21" s="388"/>
      <c r="Q21" s="389"/>
      <c r="R21" s="221"/>
      <c r="S21" s="79"/>
      <c r="T21" s="79"/>
      <c r="U21" s="220" t="s">
        <v>180</v>
      </c>
      <c r="V21" s="284"/>
      <c r="W21" s="160"/>
    </row>
    <row r="22" spans="1:23" ht="18" x14ac:dyDescent="0.25">
      <c r="A22" s="182"/>
      <c r="B22" s="390" t="s">
        <v>187</v>
      </c>
      <c r="C22" s="391"/>
      <c r="D22" s="392"/>
      <c r="E22" s="222"/>
      <c r="F22" s="222"/>
      <c r="G22" s="222"/>
      <c r="H22" s="222"/>
      <c r="I22" s="79"/>
      <c r="J22" s="79"/>
      <c r="K22" s="79"/>
      <c r="L22" s="221"/>
      <c r="M22" s="396" t="s">
        <v>188</v>
      </c>
      <c r="N22" s="397"/>
      <c r="O22" s="397"/>
      <c r="P22" s="397"/>
      <c r="Q22" s="398"/>
      <c r="R22" s="221"/>
      <c r="S22" s="79"/>
      <c r="T22" s="79"/>
      <c r="U22" s="220" t="s">
        <v>189</v>
      </c>
      <c r="V22" s="284"/>
      <c r="W22" s="160"/>
    </row>
    <row r="23" spans="1:23" ht="18" x14ac:dyDescent="0.25">
      <c r="A23" s="227" t="s">
        <v>162</v>
      </c>
      <c r="B23" s="390"/>
      <c r="C23" s="391"/>
      <c r="D23" s="392"/>
      <c r="E23" s="222"/>
      <c r="F23" s="222"/>
      <c r="G23" s="222"/>
      <c r="H23" s="222"/>
      <c r="I23" s="79"/>
      <c r="J23" s="79"/>
      <c r="K23" s="79"/>
      <c r="L23" s="221"/>
      <c r="M23" s="228"/>
      <c r="N23" s="228"/>
      <c r="O23" s="228"/>
      <c r="P23" s="228"/>
      <c r="Q23" s="228"/>
      <c r="R23" s="221"/>
      <c r="S23" s="228"/>
      <c r="T23" s="182"/>
      <c r="U23" s="299" t="s">
        <v>164</v>
      </c>
      <c r="V23" s="284"/>
      <c r="W23" s="160"/>
    </row>
    <row r="24" spans="1:23" ht="15.75" thickBot="1" x14ac:dyDescent="0.3">
      <c r="A24" s="159"/>
      <c r="B24" s="390"/>
      <c r="C24" s="391"/>
      <c r="D24" s="392"/>
      <c r="E24" s="209" t="s">
        <v>190</v>
      </c>
      <c r="F24" s="222"/>
      <c r="G24" s="222"/>
      <c r="H24" s="222"/>
      <c r="I24" s="79"/>
      <c r="J24" s="79"/>
      <c r="K24" s="79"/>
      <c r="L24" s="229"/>
      <c r="M24" s="399">
        <f>8.25-1.5</f>
        <v>6.75</v>
      </c>
      <c r="N24" s="400"/>
      <c r="O24" s="400"/>
      <c r="P24" s="400"/>
      <c r="Q24" s="401"/>
      <c r="R24" s="229"/>
      <c r="S24" s="79"/>
      <c r="T24" s="79"/>
      <c r="U24" s="340"/>
      <c r="V24" s="340"/>
      <c r="W24" s="160"/>
    </row>
    <row r="25" spans="1:23" ht="15.75" thickBot="1" x14ac:dyDescent="0.3">
      <c r="A25" s="230"/>
      <c r="B25" s="393"/>
      <c r="C25" s="394"/>
      <c r="D25" s="395"/>
      <c r="E25" s="79" t="s">
        <v>191</v>
      </c>
      <c r="F25" s="79"/>
      <c r="G25" s="79"/>
      <c r="H25" s="79"/>
      <c r="I25" s="79"/>
      <c r="J25" s="99"/>
      <c r="K25" s="231"/>
      <c r="L25" s="232"/>
      <c r="M25" s="233"/>
      <c r="N25" s="79"/>
      <c r="O25" s="86"/>
      <c r="P25" s="79"/>
      <c r="Q25" s="231"/>
      <c r="R25" s="232"/>
      <c r="S25" s="233"/>
      <c r="T25" s="79"/>
      <c r="U25" s="220" t="s">
        <v>114</v>
      </c>
      <c r="V25" s="220" t="s">
        <v>114</v>
      </c>
      <c r="W25" s="160"/>
    </row>
    <row r="26" spans="1:23" x14ac:dyDescent="0.25">
      <c r="A26" s="159"/>
      <c r="B26" s="363" t="s">
        <v>192</v>
      </c>
      <c r="C26" s="364"/>
      <c r="D26" s="365"/>
      <c r="E26" s="79"/>
      <c r="F26" s="79"/>
      <c r="G26" s="79"/>
      <c r="H26" s="79"/>
      <c r="I26" s="79"/>
      <c r="J26" s="79"/>
      <c r="K26" s="382" t="s">
        <v>193</v>
      </c>
      <c r="L26" s="382"/>
      <c r="M26" s="382"/>
      <c r="N26" s="79"/>
      <c r="O26" s="79"/>
      <c r="P26" s="79"/>
      <c r="Q26" s="382" t="s">
        <v>193</v>
      </c>
      <c r="R26" s="382"/>
      <c r="S26" s="382"/>
      <c r="T26" s="79"/>
      <c r="U26" s="79"/>
      <c r="V26" s="79"/>
      <c r="W26" s="160"/>
    </row>
    <row r="27" spans="1:23" x14ac:dyDescent="0.25">
      <c r="A27" s="159"/>
      <c r="B27" s="79"/>
      <c r="C27" s="79"/>
      <c r="D27" s="79"/>
      <c r="E27" s="79"/>
      <c r="F27" s="79"/>
      <c r="G27" s="79"/>
      <c r="H27" s="79"/>
      <c r="I27" s="79"/>
      <c r="J27" s="79"/>
      <c r="K27" s="327" t="s">
        <v>173</v>
      </c>
      <c r="L27" s="328"/>
      <c r="M27" s="329"/>
      <c r="N27" s="79"/>
      <c r="O27" s="79"/>
      <c r="P27" s="198"/>
      <c r="Q27" s="328" t="s">
        <v>173</v>
      </c>
      <c r="R27" s="328"/>
      <c r="S27" s="329"/>
      <c r="T27" s="79"/>
      <c r="U27" s="79"/>
      <c r="V27" s="79"/>
      <c r="W27" s="160"/>
    </row>
    <row r="28" spans="1:23" x14ac:dyDescent="0.25">
      <c r="A28" s="159" t="str">
        <f>'[1]Abstract of cost'!A39</f>
        <v>Haider Ali</v>
      </c>
      <c r="B28" s="79"/>
      <c r="C28" s="79"/>
      <c r="D28" s="79"/>
      <c r="E28" s="79"/>
      <c r="F28" s="79"/>
      <c r="G28" s="79"/>
      <c r="H28" s="79"/>
      <c r="I28" s="79"/>
      <c r="J28" s="79"/>
      <c r="K28" s="79"/>
      <c r="L28" s="79"/>
      <c r="M28" s="79"/>
      <c r="N28" s="79"/>
      <c r="O28" s="79"/>
      <c r="P28" s="79"/>
      <c r="Q28" s="79"/>
      <c r="R28" s="79"/>
      <c r="S28" s="79"/>
      <c r="T28" s="79"/>
      <c r="U28" s="79"/>
      <c r="V28" s="79"/>
      <c r="W28" s="160"/>
    </row>
    <row r="29" spans="1:23" ht="15.75" thickBot="1" x14ac:dyDescent="0.3">
      <c r="A29" s="159" t="str">
        <f>'[1]Abstract of cost'!A40</f>
        <v>Field Engineer-SPO-Sohbat Pur</v>
      </c>
      <c r="B29" s="169"/>
      <c r="C29" s="169"/>
      <c r="D29" s="169"/>
      <c r="E29" s="169"/>
      <c r="F29" s="169"/>
      <c r="G29" s="169"/>
      <c r="H29" s="169"/>
      <c r="I29" s="169"/>
      <c r="J29" s="169"/>
      <c r="K29" s="169"/>
      <c r="L29" s="169"/>
      <c r="M29" s="169"/>
      <c r="N29" s="169"/>
      <c r="O29" s="169"/>
      <c r="P29" s="169"/>
      <c r="Q29" s="169"/>
      <c r="R29" s="169"/>
      <c r="S29" s="169"/>
      <c r="T29" s="169"/>
      <c r="U29" s="169"/>
      <c r="V29" s="169"/>
      <c r="W29" s="170"/>
    </row>
  </sheetData>
  <mergeCells count="20">
    <mergeCell ref="T7:V11"/>
    <mergeCell ref="A1:W1"/>
    <mergeCell ref="A2:W2"/>
    <mergeCell ref="A3:W3"/>
    <mergeCell ref="A4:W4"/>
    <mergeCell ref="K6:R6"/>
    <mergeCell ref="U14:U19"/>
    <mergeCell ref="V14:V24"/>
    <mergeCell ref="D19:D20"/>
    <mergeCell ref="M20:Q20"/>
    <mergeCell ref="M21:Q21"/>
    <mergeCell ref="B22:D25"/>
    <mergeCell ref="M22:Q22"/>
    <mergeCell ref="U23:U24"/>
    <mergeCell ref="M24:Q24"/>
    <mergeCell ref="B26:D26"/>
    <mergeCell ref="K26:M26"/>
    <mergeCell ref="Q26:S26"/>
    <mergeCell ref="K27:M27"/>
    <mergeCell ref="Q27:S2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0"/>
  <sheetViews>
    <sheetView workbookViewId="0">
      <selection activeCell="O10" sqref="O10"/>
    </sheetView>
  </sheetViews>
  <sheetFormatPr defaultRowHeight="15" x14ac:dyDescent="0.25"/>
  <cols>
    <col min="6" max="6" width="4.42578125" customWidth="1"/>
    <col min="7" max="7" width="6.140625" customWidth="1"/>
    <col min="14" max="14" width="3.5703125" customWidth="1"/>
    <col min="17" max="17" width="24.140625" bestFit="1" customWidth="1"/>
  </cols>
  <sheetData>
    <row r="1" spans="1:13" ht="18.75" x14ac:dyDescent="0.25">
      <c r="A1" s="415" t="str">
        <f>[2]Measur!$A$1</f>
        <v>Strengthening Participatory Organization (SPO)</v>
      </c>
      <c r="B1" s="416"/>
      <c r="C1" s="416"/>
      <c r="D1" s="416"/>
      <c r="E1" s="416"/>
      <c r="F1" s="416"/>
      <c r="G1" s="416"/>
      <c r="H1" s="416"/>
      <c r="I1" s="416"/>
      <c r="J1" s="416"/>
      <c r="K1" s="416"/>
      <c r="L1" s="416"/>
      <c r="M1" s="417"/>
    </row>
    <row r="2" spans="1:13" x14ac:dyDescent="0.25">
      <c r="A2" s="418" t="str">
        <f>[2]Measur!$A$2</f>
        <v>Emergency Response office-District Sohbat Pur -Balochistan, Pakistan</v>
      </c>
      <c r="B2" s="328"/>
      <c r="C2" s="328"/>
      <c r="D2" s="328"/>
      <c r="E2" s="328"/>
      <c r="F2" s="328"/>
      <c r="G2" s="328"/>
      <c r="H2" s="328"/>
      <c r="I2" s="328"/>
      <c r="J2" s="328"/>
      <c r="K2" s="328"/>
      <c r="L2" s="328"/>
      <c r="M2" s="419"/>
    </row>
    <row r="3" spans="1:13" ht="33.6" customHeight="1" x14ac:dyDescent="0.25">
      <c r="A3" s="420" t="str">
        <f>[2]Measur!$A$3</f>
        <v>Installation of drinking water supply scheme at village Zahoor Khan Khoso UC Gandar District Sohbat Pur (Single Tank with Pit 5'ɸx5' deep)</v>
      </c>
      <c r="B3" s="421"/>
      <c r="C3" s="421"/>
      <c r="D3" s="421"/>
      <c r="E3" s="421"/>
      <c r="F3" s="421"/>
      <c r="G3" s="421"/>
      <c r="H3" s="421"/>
      <c r="I3" s="421"/>
      <c r="J3" s="421"/>
      <c r="K3" s="421"/>
      <c r="L3" s="421"/>
      <c r="M3" s="422"/>
    </row>
    <row r="4" spans="1:13" x14ac:dyDescent="0.25">
      <c r="A4" s="159"/>
      <c r="B4" s="79"/>
      <c r="C4" s="79"/>
      <c r="D4" s="79"/>
      <c r="E4" s="79"/>
      <c r="F4" s="79"/>
      <c r="G4" s="79"/>
      <c r="H4" s="79"/>
      <c r="I4" s="79"/>
      <c r="J4" s="79"/>
      <c r="K4" s="79"/>
      <c r="L4" s="79"/>
      <c r="M4" s="160"/>
    </row>
    <row r="5" spans="1:13" x14ac:dyDescent="0.25">
      <c r="A5" s="423" t="s">
        <v>194</v>
      </c>
      <c r="B5" s="345"/>
      <c r="C5" s="345"/>
      <c r="D5" s="345"/>
      <c r="E5" s="345"/>
      <c r="F5" s="345"/>
      <c r="G5" s="345"/>
      <c r="H5" s="345"/>
      <c r="I5" s="345"/>
      <c r="J5" s="345"/>
      <c r="K5" s="345"/>
      <c r="L5" s="345"/>
      <c r="M5" s="424"/>
    </row>
    <row r="6" spans="1:13" x14ac:dyDescent="0.25">
      <c r="A6" s="159"/>
      <c r="B6" s="79"/>
      <c r="C6" s="79"/>
      <c r="D6" s="79"/>
      <c r="E6" s="79"/>
      <c r="F6" s="79"/>
      <c r="G6" s="79"/>
      <c r="H6" s="79"/>
      <c r="I6" s="79"/>
      <c r="J6" s="79"/>
      <c r="K6" s="79"/>
      <c r="L6" s="79"/>
      <c r="M6" s="160"/>
    </row>
    <row r="7" spans="1:13" x14ac:dyDescent="0.25">
      <c r="A7" s="159"/>
      <c r="B7" s="79"/>
      <c r="C7" s="79"/>
      <c r="D7" s="79"/>
      <c r="E7" s="79"/>
      <c r="F7" s="79"/>
      <c r="G7" s="79"/>
      <c r="H7" s="79"/>
      <c r="I7" s="79"/>
      <c r="J7" s="79"/>
      <c r="K7" s="79"/>
      <c r="L7" s="79"/>
      <c r="M7" s="160"/>
    </row>
    <row r="8" spans="1:13" x14ac:dyDescent="0.25">
      <c r="A8" s="159"/>
      <c r="B8" s="79"/>
      <c r="C8" s="79"/>
      <c r="D8" s="79"/>
      <c r="E8" s="79"/>
      <c r="F8" s="79"/>
      <c r="G8" s="79"/>
      <c r="H8" s="79"/>
      <c r="I8" s="79"/>
      <c r="J8" s="79"/>
      <c r="K8" s="79" t="s">
        <v>195</v>
      </c>
      <c r="L8" s="79"/>
      <c r="M8" s="160"/>
    </row>
    <row r="9" spans="1:13" x14ac:dyDescent="0.25">
      <c r="A9" s="159"/>
      <c r="B9" s="79"/>
      <c r="C9" s="79"/>
      <c r="D9" s="79"/>
      <c r="E9" s="79"/>
      <c r="F9" s="79"/>
      <c r="G9" s="79"/>
      <c r="H9" s="79"/>
      <c r="I9" s="79"/>
      <c r="J9" s="79"/>
      <c r="K9" s="79" t="s">
        <v>196</v>
      </c>
      <c r="L9" s="79"/>
      <c r="M9" s="160"/>
    </row>
    <row r="10" spans="1:13" x14ac:dyDescent="0.25">
      <c r="A10" s="159"/>
      <c r="B10" s="79"/>
      <c r="C10" s="425"/>
      <c r="D10" s="425"/>
      <c r="E10" s="79"/>
      <c r="F10" s="79"/>
      <c r="G10" s="79"/>
      <c r="H10" s="79"/>
      <c r="I10" s="79"/>
      <c r="J10" s="79"/>
      <c r="K10" s="79"/>
      <c r="L10" s="79"/>
      <c r="M10" s="160"/>
    </row>
    <row r="11" spans="1:13" x14ac:dyDescent="0.25">
      <c r="A11" s="159"/>
      <c r="B11" s="79"/>
      <c r="C11" s="79"/>
      <c r="D11" s="79"/>
      <c r="E11" s="79"/>
      <c r="F11" s="79"/>
      <c r="G11" s="79"/>
      <c r="H11" s="79"/>
      <c r="I11" s="79"/>
      <c r="J11" s="79"/>
      <c r="K11" s="79"/>
      <c r="L11" s="79"/>
      <c r="M11" s="160"/>
    </row>
    <row r="12" spans="1:13" x14ac:dyDescent="0.25">
      <c r="A12" s="159"/>
      <c r="B12" s="79"/>
      <c r="C12" s="79"/>
      <c r="D12" s="79"/>
      <c r="E12" s="79"/>
      <c r="F12" s="79"/>
      <c r="G12" s="79"/>
      <c r="H12" s="79"/>
      <c r="I12" s="79" t="s">
        <v>197</v>
      </c>
      <c r="J12" s="79"/>
      <c r="K12" s="234"/>
      <c r="L12" s="234"/>
      <c r="M12" s="160"/>
    </row>
    <row r="13" spans="1:13" ht="22.5" customHeight="1" x14ac:dyDescent="0.25">
      <c r="A13" s="159"/>
      <c r="B13" s="79"/>
      <c r="C13" s="79"/>
      <c r="D13" s="79"/>
      <c r="E13" s="79"/>
      <c r="F13" s="79"/>
      <c r="G13" s="79"/>
      <c r="H13" s="79"/>
      <c r="I13" s="79"/>
      <c r="J13" s="79"/>
      <c r="K13" s="234"/>
      <c r="L13" s="234"/>
      <c r="M13" s="160"/>
    </row>
    <row r="14" spans="1:13" x14ac:dyDescent="0.25">
      <c r="A14" s="159"/>
      <c r="B14" s="79"/>
      <c r="C14" s="79"/>
      <c r="D14" s="79"/>
      <c r="E14" s="79"/>
      <c r="F14" s="79"/>
      <c r="G14" s="79"/>
      <c r="H14" s="79"/>
      <c r="I14" s="79"/>
      <c r="J14" s="79"/>
      <c r="K14" s="234"/>
      <c r="L14" s="234"/>
      <c r="M14" s="160"/>
    </row>
    <row r="15" spans="1:13" ht="14.45" customHeight="1" x14ac:dyDescent="0.25">
      <c r="A15" s="159"/>
      <c r="B15" s="79"/>
      <c r="C15" s="79"/>
      <c r="D15" s="79"/>
      <c r="E15" s="79"/>
      <c r="F15" s="79"/>
      <c r="G15" s="79"/>
      <c r="H15" s="79"/>
      <c r="I15" s="79" t="s">
        <v>198</v>
      </c>
      <c r="J15" s="79"/>
      <c r="K15" s="234"/>
      <c r="L15" s="426"/>
      <c r="M15" s="160"/>
    </row>
    <row r="16" spans="1:13" ht="66.95" customHeight="1" x14ac:dyDescent="0.25">
      <c r="A16" s="159"/>
      <c r="B16" s="79"/>
      <c r="C16" s="79"/>
      <c r="D16" s="79"/>
      <c r="E16" s="79"/>
      <c r="F16" s="79"/>
      <c r="G16" s="427" t="s">
        <v>199</v>
      </c>
      <c r="H16" s="79"/>
      <c r="I16" s="79"/>
      <c r="J16" s="79"/>
      <c r="K16" s="79"/>
      <c r="L16" s="426"/>
      <c r="M16" s="160"/>
    </row>
    <row r="17" spans="1:13" ht="14.45" customHeight="1" x14ac:dyDescent="0.25">
      <c r="A17" s="159"/>
      <c r="B17" s="79"/>
      <c r="C17" s="79"/>
      <c r="D17" s="79"/>
      <c r="E17" s="79"/>
      <c r="F17" s="79"/>
      <c r="G17" s="427"/>
      <c r="H17" s="235"/>
      <c r="I17" s="235"/>
      <c r="J17" s="79"/>
      <c r="K17" s="79"/>
      <c r="L17" s="426"/>
      <c r="M17" s="160"/>
    </row>
    <row r="18" spans="1:13" ht="14.45" customHeight="1" x14ac:dyDescent="0.25">
      <c r="A18" s="159"/>
      <c r="B18" s="79"/>
      <c r="C18" s="79"/>
      <c r="D18" s="79"/>
      <c r="E18" s="79"/>
      <c r="F18" s="79"/>
      <c r="G18" s="427"/>
      <c r="H18" s="235"/>
      <c r="I18" s="235"/>
      <c r="J18" s="79"/>
      <c r="K18" s="79"/>
      <c r="L18" s="426"/>
      <c r="M18" s="160"/>
    </row>
    <row r="19" spans="1:13" x14ac:dyDescent="0.25">
      <c r="A19" s="159"/>
      <c r="B19" s="79"/>
      <c r="C19" s="79"/>
      <c r="D19" s="79"/>
      <c r="E19" s="79"/>
      <c r="F19" s="79"/>
      <c r="G19" s="427"/>
      <c r="H19" s="235"/>
      <c r="I19" s="235"/>
      <c r="J19" s="79"/>
      <c r="K19" s="79"/>
      <c r="L19" s="426"/>
      <c r="M19" s="160"/>
    </row>
    <row r="20" spans="1:13" x14ac:dyDescent="0.25">
      <c r="A20" s="159"/>
      <c r="B20" s="79"/>
      <c r="C20" s="79"/>
      <c r="D20" s="79"/>
      <c r="E20" s="79"/>
      <c r="F20" s="79"/>
      <c r="G20" s="427"/>
      <c r="H20" s="235"/>
      <c r="I20" s="235"/>
      <c r="J20" s="79"/>
      <c r="K20" s="79"/>
      <c r="L20" s="426"/>
      <c r="M20" s="160"/>
    </row>
    <row r="21" spans="1:13" x14ac:dyDescent="0.25">
      <c r="A21" s="159"/>
      <c r="B21" s="79"/>
      <c r="C21" s="79"/>
      <c r="D21" s="79"/>
      <c r="E21" s="79"/>
      <c r="F21" s="79"/>
      <c r="G21" s="427"/>
      <c r="H21" s="235"/>
      <c r="I21" s="235"/>
      <c r="J21" s="79"/>
      <c r="K21" s="79"/>
      <c r="L21" s="426"/>
      <c r="M21" s="160"/>
    </row>
    <row r="22" spans="1:13" x14ac:dyDescent="0.25">
      <c r="A22" s="159"/>
      <c r="B22" s="79"/>
      <c r="C22" s="79"/>
      <c r="D22" s="79"/>
      <c r="E22" s="79"/>
      <c r="F22" s="79"/>
      <c r="G22" s="427"/>
      <c r="H22" s="235"/>
      <c r="I22" s="235"/>
      <c r="J22" s="79"/>
      <c r="K22" s="79"/>
      <c r="L22" s="426"/>
      <c r="M22" s="160"/>
    </row>
    <row r="23" spans="1:13" x14ac:dyDescent="0.25">
      <c r="A23" s="159"/>
      <c r="B23" s="79"/>
      <c r="C23" s="79"/>
      <c r="D23" s="79"/>
      <c r="E23" s="79"/>
      <c r="F23" s="79"/>
      <c r="G23" s="427"/>
      <c r="H23" s="235"/>
      <c r="I23" s="235"/>
      <c r="J23" s="79"/>
      <c r="K23" s="79"/>
      <c r="L23" s="79"/>
      <c r="M23" s="160"/>
    </row>
    <row r="24" spans="1:13" x14ac:dyDescent="0.25">
      <c r="A24" s="159"/>
      <c r="B24" s="79"/>
      <c r="C24" s="79"/>
      <c r="D24" s="79"/>
      <c r="E24" s="79"/>
      <c r="F24" s="79"/>
      <c r="G24" s="427"/>
      <c r="H24" s="235"/>
      <c r="I24" s="235"/>
      <c r="J24" s="79"/>
      <c r="K24" s="79"/>
      <c r="L24" s="79"/>
      <c r="M24" s="160"/>
    </row>
    <row r="25" spans="1:13" x14ac:dyDescent="0.25">
      <c r="A25" s="159"/>
      <c r="B25" s="79"/>
      <c r="C25" s="79"/>
      <c r="D25" s="79"/>
      <c r="E25" s="79"/>
      <c r="F25" s="79"/>
      <c r="G25" s="79"/>
      <c r="H25" s="235"/>
      <c r="I25" s="235"/>
      <c r="J25" s="79"/>
      <c r="K25" s="79"/>
      <c r="L25" s="79"/>
      <c r="M25" s="160"/>
    </row>
    <row r="26" spans="1:13" x14ac:dyDescent="0.25">
      <c r="A26" s="159"/>
      <c r="B26" s="79"/>
      <c r="C26" s="79"/>
      <c r="D26" s="79"/>
      <c r="E26" s="79"/>
      <c r="F26" s="79"/>
      <c r="G26" s="79"/>
      <c r="H26" s="235"/>
      <c r="I26" s="235"/>
      <c r="J26" s="79"/>
      <c r="K26" s="79"/>
      <c r="L26" s="79"/>
      <c r="M26" s="160"/>
    </row>
    <row r="27" spans="1:13" x14ac:dyDescent="0.25">
      <c r="A27" s="159"/>
      <c r="B27" s="79"/>
      <c r="C27" s="79"/>
      <c r="D27" s="79"/>
      <c r="E27" s="79"/>
      <c r="F27" s="79"/>
      <c r="G27" s="79"/>
      <c r="H27" s="79"/>
      <c r="I27" s="85"/>
      <c r="J27" s="79"/>
      <c r="K27" s="79"/>
      <c r="L27" s="79"/>
      <c r="M27" s="160"/>
    </row>
    <row r="28" spans="1:13" x14ac:dyDescent="0.25">
      <c r="A28" s="159"/>
      <c r="B28" s="79"/>
      <c r="C28" s="79"/>
      <c r="D28" s="85" t="s">
        <v>200</v>
      </c>
      <c r="E28" s="79"/>
      <c r="F28" s="79"/>
      <c r="G28" s="79"/>
      <c r="H28" s="79"/>
      <c r="I28" s="79"/>
      <c r="J28" s="79"/>
      <c r="K28" s="79"/>
      <c r="L28" s="79"/>
      <c r="M28" s="160"/>
    </row>
    <row r="29" spans="1:13" x14ac:dyDescent="0.25">
      <c r="A29" s="159"/>
      <c r="B29" s="79"/>
      <c r="C29" s="79"/>
      <c r="D29" s="79"/>
      <c r="E29" s="79"/>
      <c r="F29" s="79"/>
      <c r="G29" s="79"/>
      <c r="H29" s="79"/>
      <c r="I29" s="79"/>
      <c r="J29" s="79"/>
      <c r="K29" s="79"/>
      <c r="L29" s="79"/>
      <c r="M29" s="160"/>
    </row>
    <row r="30" spans="1:13" ht="15.75" thickBot="1" x14ac:dyDescent="0.3">
      <c r="A30" s="168"/>
      <c r="B30" s="169"/>
      <c r="C30" s="169"/>
      <c r="D30" s="169"/>
      <c r="E30" s="169"/>
      <c r="F30" s="169"/>
      <c r="G30" s="169"/>
      <c r="H30" s="169"/>
      <c r="I30" s="169"/>
      <c r="J30" s="169"/>
      <c r="K30" s="169"/>
      <c r="L30" s="169"/>
      <c r="M30" s="170"/>
    </row>
  </sheetData>
  <mergeCells count="7">
    <mergeCell ref="L15:L22"/>
    <mergeCell ref="G16:G24"/>
    <mergeCell ref="A1:M1"/>
    <mergeCell ref="A2:M2"/>
    <mergeCell ref="A3:M3"/>
    <mergeCell ref="A5:M5"/>
    <mergeCell ref="C10:D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Abstract of cost</vt:lpstr>
      <vt:lpstr>Measur</vt:lpstr>
      <vt:lpstr>S. pit</vt:lpstr>
      <vt:lpstr>M-Soak pit</vt:lpstr>
      <vt:lpstr>steel SP</vt:lpstr>
      <vt:lpstr>Solar frame</vt:lpstr>
      <vt:lpstr>water Pad</vt:lpstr>
      <vt:lpstr>Platform</vt:lpstr>
      <vt:lpstr>Site plan</vt:lpstr>
      <vt:lpstr>Loc Plan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2023-05-04T07:42:54Z</dcterms:modified>
</cp:coreProperties>
</file>